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Dayton\Dayton 2025 Roll Docs\"/>
    </mc:Choice>
  </mc:AlternateContent>
  <xr:revisionPtr revIDLastSave="0" documentId="13_ncr:1_{6607E41F-9535-416B-BD42-A550E6A32B75}" xr6:coauthVersionLast="47" xr6:coauthVersionMax="47" xr10:uidLastSave="{00000000-0000-0000-0000-000000000000}"/>
  <bookViews>
    <workbookView xWindow="-120" yWindow="-120" windowWidth="29040" windowHeight="15840" firstSheet="2" activeTab="6" xr2:uid="{E0753F08-4D58-43F3-AC65-D89331F83714}"/>
  </bookViews>
  <sheets>
    <sheet name="AG E.C.F. Analysis " sheetId="3" r:id="rId1"/>
    <sheet name="Birchcrest On &amp; Off LK E.C.F " sheetId="4" r:id="rId2"/>
    <sheet name="Cat Lk On Lk E.C.F" sheetId="11" r:id="rId3"/>
    <sheet name="Cat Lk No Lk E.C.F" sheetId="12" r:id="rId4"/>
    <sheet name="Cat Lake E.C.F hills." sheetId="13" r:id="rId5"/>
    <sheet name="Dayton Commercial" sheetId="15" r:id="rId6"/>
    <sheet name="Harmon Lake &amp; Subs E.C.F" sheetId="6" r:id="rId7"/>
    <sheet name="Lee Hill-Lake Everg" sheetId="14" r:id="rId8"/>
    <sheet name="Res E.C.F." sheetId="7" r:id="rId9"/>
    <sheet name=" Shay Lake on canal" sheetId="10" r:id="rId10"/>
    <sheet name="Shay Lake on lake " sheetId="9" r:id="rId11"/>
    <sheet name=" Shay Lake off lake " sheetId="8" r:id="rId12"/>
  </sheets>
  <definedNames>
    <definedName name="_xlnm.Print_Area" localSheetId="9">' Shay Lake on canal'!$A$1:$N$12</definedName>
    <definedName name="_xlnm.Print_Area" localSheetId="4">'Cat Lake E.C.F hills.'!$A$1:$U$11</definedName>
    <definedName name="_xlnm.Print_Area" localSheetId="7">'Lee Hill-Lake Everg'!$A$1:$O$11</definedName>
    <definedName name="_xlnm.Print_Area" localSheetId="10">'Shay Lake on lake '!$A$1:$P$16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5" l="1"/>
  <c r="D11" i="15"/>
  <c r="G10" i="15"/>
  <c r="H10" i="15" s="1"/>
  <c r="H9" i="15"/>
  <c r="L9" i="15" s="1"/>
  <c r="H8" i="15"/>
  <c r="L8" i="15" s="1"/>
  <c r="K7" i="15"/>
  <c r="I7" i="15"/>
  <c r="I11" i="15" s="1"/>
  <c r="G7" i="15"/>
  <c r="H7" i="15" s="1"/>
  <c r="H6" i="15"/>
  <c r="L6" i="15" s="1"/>
  <c r="G5" i="15"/>
  <c r="H5" i="15" s="1"/>
  <c r="L5" i="15" s="1"/>
  <c r="H4" i="15"/>
  <c r="L4" i="15" s="1"/>
  <c r="H3" i="15"/>
  <c r="L3" i="15" s="1"/>
  <c r="H2" i="15"/>
  <c r="L2" i="15" s="1"/>
  <c r="J10" i="15" l="1"/>
  <c r="L10" i="15"/>
  <c r="J3" i="15"/>
  <c r="J8" i="15"/>
  <c r="J9" i="15"/>
  <c r="J2" i="15"/>
  <c r="L7" i="15"/>
  <c r="L11" i="15" s="1"/>
  <c r="J7" i="15"/>
  <c r="H11" i="15"/>
  <c r="I12" i="15" s="1"/>
  <c r="J4" i="15"/>
  <c r="J5" i="15"/>
  <c r="J6" i="15"/>
  <c r="I13" i="15" l="1"/>
  <c r="M5" i="15" s="1"/>
  <c r="L12" i="15"/>
  <c r="M9" i="15" l="1"/>
  <c r="M3" i="15"/>
  <c r="M6" i="15"/>
  <c r="M4" i="15"/>
  <c r="N11" i="15"/>
  <c r="M2" i="15"/>
  <c r="M10" i="15"/>
  <c r="M7" i="15"/>
  <c r="M8" i="15"/>
  <c r="H2" i="14"/>
  <c r="J2" i="14" s="1"/>
  <c r="H3" i="14"/>
  <c r="J3" i="14" s="1"/>
  <c r="H4" i="14"/>
  <c r="L4" i="14" s="1"/>
  <c r="D5" i="14"/>
  <c r="F5" i="14"/>
  <c r="I5" i="14"/>
  <c r="I34" i="7"/>
  <c r="L34" i="7"/>
  <c r="N34" i="7"/>
  <c r="R34" i="7" s="1"/>
  <c r="P34" i="7"/>
  <c r="L50" i="7"/>
  <c r="P50" i="7" s="1"/>
  <c r="I50" i="7"/>
  <c r="I9" i="3"/>
  <c r="L9" i="3"/>
  <c r="N9" i="3" s="1"/>
  <c r="R9" i="3" s="1"/>
  <c r="I10" i="3"/>
  <c r="L10" i="3"/>
  <c r="N10" i="3" s="1"/>
  <c r="R10" i="3" s="1"/>
  <c r="I11" i="3"/>
  <c r="L11" i="3"/>
  <c r="N11" i="3" s="1"/>
  <c r="R11" i="3" s="1"/>
  <c r="L18" i="3"/>
  <c r="N18" i="3" s="1"/>
  <c r="R18" i="3" s="1"/>
  <c r="I18" i="3"/>
  <c r="M6" i="13"/>
  <c r="J6" i="13"/>
  <c r="H6" i="13"/>
  <c r="I7" i="13" s="1"/>
  <c r="G6" i="13"/>
  <c r="D6" i="13"/>
  <c r="L5" i="13"/>
  <c r="N5" i="13" s="1"/>
  <c r="R5" i="13" s="1"/>
  <c r="I5" i="13"/>
  <c r="I8" i="13" s="1"/>
  <c r="L4" i="13"/>
  <c r="P4" i="13" s="1"/>
  <c r="I4" i="13"/>
  <c r="L3" i="13"/>
  <c r="N3" i="13" s="1"/>
  <c r="I3" i="13"/>
  <c r="M22" i="12"/>
  <c r="J22" i="12"/>
  <c r="H22" i="12"/>
  <c r="G22" i="12"/>
  <c r="D22" i="12"/>
  <c r="L21" i="12"/>
  <c r="N21" i="12" s="1"/>
  <c r="R21" i="12" s="1"/>
  <c r="I21" i="12"/>
  <c r="L20" i="12"/>
  <c r="N20" i="12" s="1"/>
  <c r="R20" i="12" s="1"/>
  <c r="I20" i="12"/>
  <c r="L19" i="12"/>
  <c r="P19" i="12" s="1"/>
  <c r="I19" i="12"/>
  <c r="L18" i="12"/>
  <c r="P18" i="12" s="1"/>
  <c r="I18" i="12"/>
  <c r="N17" i="12"/>
  <c r="R17" i="12" s="1"/>
  <c r="L17" i="12"/>
  <c r="P17" i="12" s="1"/>
  <c r="I17" i="12"/>
  <c r="L16" i="12"/>
  <c r="N16" i="12" s="1"/>
  <c r="R16" i="12" s="1"/>
  <c r="I16" i="12"/>
  <c r="L15" i="12"/>
  <c r="P15" i="12" s="1"/>
  <c r="I15" i="12"/>
  <c r="L14" i="12"/>
  <c r="P14" i="12" s="1"/>
  <c r="I14" i="12"/>
  <c r="L13" i="12"/>
  <c r="P13" i="12" s="1"/>
  <c r="I13" i="12"/>
  <c r="L12" i="12"/>
  <c r="P12" i="12" s="1"/>
  <c r="I12" i="12"/>
  <c r="L11" i="12"/>
  <c r="P11" i="12" s="1"/>
  <c r="I11" i="12"/>
  <c r="P10" i="12"/>
  <c r="L10" i="12"/>
  <c r="N10" i="12" s="1"/>
  <c r="R10" i="12" s="1"/>
  <c r="I10" i="12"/>
  <c r="L9" i="12"/>
  <c r="P9" i="12" s="1"/>
  <c r="I9" i="12"/>
  <c r="L8" i="12"/>
  <c r="P8" i="12" s="1"/>
  <c r="I8" i="12"/>
  <c r="L7" i="12"/>
  <c r="P7" i="12" s="1"/>
  <c r="I7" i="12"/>
  <c r="L6" i="12"/>
  <c r="N6" i="12" s="1"/>
  <c r="I6" i="12"/>
  <c r="L5" i="12"/>
  <c r="N5" i="12" s="1"/>
  <c r="R5" i="12" s="1"/>
  <c r="I5" i="12"/>
  <c r="L4" i="12"/>
  <c r="P4" i="12" s="1"/>
  <c r="I4" i="12"/>
  <c r="L3" i="12"/>
  <c r="P3" i="12" s="1"/>
  <c r="I3" i="12"/>
  <c r="M10" i="11"/>
  <c r="J10" i="11"/>
  <c r="H10" i="11"/>
  <c r="G10" i="11"/>
  <c r="D10" i="11"/>
  <c r="L9" i="11"/>
  <c r="P9" i="11" s="1"/>
  <c r="I9" i="11"/>
  <c r="L8" i="11"/>
  <c r="P8" i="11" s="1"/>
  <c r="I8" i="11"/>
  <c r="L7" i="11"/>
  <c r="N7" i="11" s="1"/>
  <c r="R7" i="11" s="1"/>
  <c r="I7" i="11"/>
  <c r="L6" i="11"/>
  <c r="P6" i="11" s="1"/>
  <c r="I6" i="11"/>
  <c r="L5" i="11"/>
  <c r="P5" i="11" s="1"/>
  <c r="I5" i="11"/>
  <c r="L4" i="11"/>
  <c r="N4" i="11" s="1"/>
  <c r="R4" i="11" s="1"/>
  <c r="I4" i="11"/>
  <c r="L3" i="11"/>
  <c r="N3" i="11" s="1"/>
  <c r="I3" i="11"/>
  <c r="M7" i="10"/>
  <c r="J7" i="10"/>
  <c r="H7" i="10"/>
  <c r="G7" i="10"/>
  <c r="D7" i="10"/>
  <c r="L6" i="10"/>
  <c r="N6" i="10" s="1"/>
  <c r="R6" i="10" s="1"/>
  <c r="I6" i="10"/>
  <c r="L5" i="10"/>
  <c r="P5" i="10" s="1"/>
  <c r="I5" i="10"/>
  <c r="L4" i="10"/>
  <c r="N4" i="10" s="1"/>
  <c r="R4" i="10" s="1"/>
  <c r="I4" i="10"/>
  <c r="L3" i="10"/>
  <c r="P3" i="10" s="1"/>
  <c r="I3" i="10"/>
  <c r="M11" i="9"/>
  <c r="J11" i="9"/>
  <c r="H11" i="9"/>
  <c r="G11" i="9"/>
  <c r="D11" i="9"/>
  <c r="L10" i="9"/>
  <c r="N10" i="9" s="1"/>
  <c r="R10" i="9" s="1"/>
  <c r="I10" i="9"/>
  <c r="L9" i="9"/>
  <c r="P9" i="9" s="1"/>
  <c r="I9" i="9"/>
  <c r="L8" i="9"/>
  <c r="P8" i="9" s="1"/>
  <c r="I8" i="9"/>
  <c r="L7" i="9"/>
  <c r="P7" i="9" s="1"/>
  <c r="I7" i="9"/>
  <c r="L6" i="9"/>
  <c r="P6" i="9" s="1"/>
  <c r="I6" i="9"/>
  <c r="L5" i="9"/>
  <c r="N5" i="9" s="1"/>
  <c r="R5" i="9" s="1"/>
  <c r="I5" i="9"/>
  <c r="L4" i="9"/>
  <c r="P4" i="9" s="1"/>
  <c r="I4" i="9"/>
  <c r="L3" i="9"/>
  <c r="P3" i="9" s="1"/>
  <c r="I3" i="9"/>
  <c r="M12" i="8"/>
  <c r="J12" i="8"/>
  <c r="H12" i="8"/>
  <c r="G12" i="8"/>
  <c r="D12" i="8"/>
  <c r="L10" i="8"/>
  <c r="P10" i="8" s="1"/>
  <c r="I10" i="8"/>
  <c r="L8" i="8"/>
  <c r="P8" i="8" s="1"/>
  <c r="I8" i="8"/>
  <c r="L7" i="8"/>
  <c r="P7" i="8" s="1"/>
  <c r="I7" i="8"/>
  <c r="L6" i="8"/>
  <c r="P6" i="8" s="1"/>
  <c r="I6" i="8"/>
  <c r="L5" i="8"/>
  <c r="P5" i="8" s="1"/>
  <c r="I5" i="8"/>
  <c r="L4" i="8"/>
  <c r="P4" i="8" s="1"/>
  <c r="I4" i="8"/>
  <c r="L9" i="8"/>
  <c r="N9" i="8" s="1"/>
  <c r="I9" i="8"/>
  <c r="L11" i="8"/>
  <c r="P11" i="8" s="1"/>
  <c r="I11" i="8"/>
  <c r="L3" i="8"/>
  <c r="P3" i="8" s="1"/>
  <c r="I3" i="8"/>
  <c r="M44" i="7"/>
  <c r="J44" i="7"/>
  <c r="H44" i="7"/>
  <c r="G44" i="7"/>
  <c r="D44" i="7"/>
  <c r="L27" i="7"/>
  <c r="N27" i="7" s="1"/>
  <c r="R27" i="7" s="1"/>
  <c r="I27" i="7"/>
  <c r="L26" i="7"/>
  <c r="P26" i="7" s="1"/>
  <c r="I26" i="7"/>
  <c r="L25" i="7"/>
  <c r="P25" i="7" s="1"/>
  <c r="I25" i="7"/>
  <c r="L22" i="7"/>
  <c r="P22" i="7" s="1"/>
  <c r="I22" i="7"/>
  <c r="L29" i="7"/>
  <c r="P29" i="7" s="1"/>
  <c r="I29" i="7"/>
  <c r="L18" i="7"/>
  <c r="P18" i="7" s="1"/>
  <c r="I18" i="7"/>
  <c r="L16" i="7"/>
  <c r="P16" i="7" s="1"/>
  <c r="I16" i="7"/>
  <c r="L14" i="7"/>
  <c r="P14" i="7" s="1"/>
  <c r="I14" i="7"/>
  <c r="L35" i="7"/>
  <c r="P35" i="7" s="1"/>
  <c r="I35" i="7"/>
  <c r="L8" i="7"/>
  <c r="P8" i="7" s="1"/>
  <c r="I8" i="7"/>
  <c r="L20" i="7"/>
  <c r="P20" i="7" s="1"/>
  <c r="I20" i="7"/>
  <c r="L33" i="7"/>
  <c r="P33" i="7" s="1"/>
  <c r="I33" i="7"/>
  <c r="L43" i="7"/>
  <c r="P43" i="7" s="1"/>
  <c r="I43" i="7"/>
  <c r="L42" i="7"/>
  <c r="P42" i="7" s="1"/>
  <c r="I42" i="7"/>
  <c r="L41" i="7"/>
  <c r="N41" i="7" s="1"/>
  <c r="I41" i="7"/>
  <c r="L17" i="7"/>
  <c r="P17" i="7" s="1"/>
  <c r="I17" i="7"/>
  <c r="L37" i="7"/>
  <c r="P37" i="7" s="1"/>
  <c r="I37" i="7"/>
  <c r="L31" i="7"/>
  <c r="P31" i="7" s="1"/>
  <c r="I31" i="7"/>
  <c r="L12" i="7"/>
  <c r="P12" i="7" s="1"/>
  <c r="I12" i="7"/>
  <c r="L11" i="7"/>
  <c r="N11" i="7" s="1"/>
  <c r="R11" i="7" s="1"/>
  <c r="I11" i="7"/>
  <c r="L10" i="7"/>
  <c r="N10" i="7" s="1"/>
  <c r="I10" i="7"/>
  <c r="L15" i="7"/>
  <c r="P15" i="7" s="1"/>
  <c r="I15" i="7"/>
  <c r="L23" i="7"/>
  <c r="P23" i="7" s="1"/>
  <c r="I23" i="7"/>
  <c r="L5" i="7"/>
  <c r="P5" i="7" s="1"/>
  <c r="I5" i="7"/>
  <c r="L24" i="7"/>
  <c r="P24" i="7" s="1"/>
  <c r="I24" i="7"/>
  <c r="L38" i="7"/>
  <c r="N38" i="7" s="1"/>
  <c r="R38" i="7" s="1"/>
  <c r="I38" i="7"/>
  <c r="L4" i="7"/>
  <c r="N4" i="7" s="1"/>
  <c r="I4" i="7"/>
  <c r="L7" i="7"/>
  <c r="P7" i="7" s="1"/>
  <c r="I7" i="7"/>
  <c r="L39" i="7"/>
  <c r="P39" i="7" s="1"/>
  <c r="I39" i="7"/>
  <c r="L28" i="7"/>
  <c r="P28" i="7" s="1"/>
  <c r="I28" i="7"/>
  <c r="L3" i="7"/>
  <c r="P3" i="7" s="1"/>
  <c r="I3" i="7"/>
  <c r="L30" i="7"/>
  <c r="P30" i="7" s="1"/>
  <c r="I30" i="7"/>
  <c r="L32" i="7"/>
  <c r="P32" i="7" s="1"/>
  <c r="I32" i="7"/>
  <c r="L9" i="7"/>
  <c r="N9" i="7" s="1"/>
  <c r="I9" i="7"/>
  <c r="L13" i="7"/>
  <c r="P13" i="7" s="1"/>
  <c r="I13" i="7"/>
  <c r="L40" i="7"/>
  <c r="N40" i="7" s="1"/>
  <c r="I40" i="7"/>
  <c r="L21" i="7"/>
  <c r="P21" i="7" s="1"/>
  <c r="I21" i="7"/>
  <c r="L36" i="7"/>
  <c r="P36" i="7" s="1"/>
  <c r="I36" i="7"/>
  <c r="L19" i="7"/>
  <c r="P19" i="7" s="1"/>
  <c r="I19" i="7"/>
  <c r="L6" i="7"/>
  <c r="P6" i="7" s="1"/>
  <c r="I6" i="7"/>
  <c r="M9" i="6"/>
  <c r="J9" i="6"/>
  <c r="H9" i="6"/>
  <c r="G9" i="6"/>
  <c r="D9" i="6"/>
  <c r="L8" i="6"/>
  <c r="P8" i="6" s="1"/>
  <c r="I8" i="6"/>
  <c r="L7" i="6"/>
  <c r="P7" i="6" s="1"/>
  <c r="I7" i="6"/>
  <c r="L6" i="6"/>
  <c r="P6" i="6" s="1"/>
  <c r="I6" i="6"/>
  <c r="L5" i="6"/>
  <c r="P5" i="6" s="1"/>
  <c r="I5" i="6"/>
  <c r="L4" i="6"/>
  <c r="N4" i="6" s="1"/>
  <c r="R4" i="6" s="1"/>
  <c r="I4" i="6"/>
  <c r="L3" i="6"/>
  <c r="P3" i="6" s="1"/>
  <c r="I3" i="6"/>
  <c r="M8" i="4"/>
  <c r="J8" i="4"/>
  <c r="H8" i="4"/>
  <c r="G8" i="4"/>
  <c r="D8" i="4"/>
  <c r="L7" i="4"/>
  <c r="P7" i="4" s="1"/>
  <c r="I7" i="4"/>
  <c r="L6" i="4"/>
  <c r="P6" i="4" s="1"/>
  <c r="I6" i="4"/>
  <c r="L5" i="4"/>
  <c r="P5" i="4" s="1"/>
  <c r="I5" i="4"/>
  <c r="L4" i="4"/>
  <c r="P4" i="4" s="1"/>
  <c r="I4" i="4"/>
  <c r="L3" i="4"/>
  <c r="P3" i="4" s="1"/>
  <c r="I3" i="4"/>
  <c r="M14" i="3"/>
  <c r="J14" i="3"/>
  <c r="H14" i="3"/>
  <c r="G14" i="3"/>
  <c r="D14" i="3"/>
  <c r="L13" i="3"/>
  <c r="P13" i="3" s="1"/>
  <c r="I13" i="3"/>
  <c r="L12" i="3"/>
  <c r="N12" i="3" s="1"/>
  <c r="R12" i="3" s="1"/>
  <c r="I12" i="3"/>
  <c r="L8" i="3"/>
  <c r="P8" i="3" s="1"/>
  <c r="I8" i="3"/>
  <c r="L7" i="3"/>
  <c r="P7" i="3" s="1"/>
  <c r="I7" i="3"/>
  <c r="L6" i="3"/>
  <c r="P6" i="3" s="1"/>
  <c r="I6" i="3"/>
  <c r="L5" i="3"/>
  <c r="N5" i="3" s="1"/>
  <c r="R5" i="3" s="1"/>
  <c r="I5" i="3"/>
  <c r="L4" i="3"/>
  <c r="N4" i="3" s="1"/>
  <c r="I4" i="3"/>
  <c r="L3" i="3"/>
  <c r="N3" i="3" s="1"/>
  <c r="R3" i="3" s="1"/>
  <c r="I3" i="3"/>
  <c r="L13" i="15" l="1"/>
  <c r="N13" i="15" s="1"/>
  <c r="I15" i="3"/>
  <c r="N8" i="11"/>
  <c r="R8" i="11" s="1"/>
  <c r="I12" i="11"/>
  <c r="N12" i="12"/>
  <c r="R12" i="12" s="1"/>
  <c r="P5" i="12"/>
  <c r="I24" i="12"/>
  <c r="L6" i="13"/>
  <c r="N7" i="13" s="1"/>
  <c r="N6" i="6"/>
  <c r="R6" i="6" s="1"/>
  <c r="H5" i="14"/>
  <c r="J6" i="14" s="1"/>
  <c r="J4" i="14"/>
  <c r="P10" i="9"/>
  <c r="N7" i="9"/>
  <c r="R7" i="9" s="1"/>
  <c r="M6" i="14"/>
  <c r="J7" i="14"/>
  <c r="L3" i="14"/>
  <c r="L2" i="14"/>
  <c r="L5" i="14" s="1"/>
  <c r="N50" i="7"/>
  <c r="R50" i="7" s="1"/>
  <c r="I14" i="8"/>
  <c r="I13" i="8"/>
  <c r="I8" i="10"/>
  <c r="P4" i="10"/>
  <c r="N26" i="7"/>
  <c r="R26" i="7" s="1"/>
  <c r="N13" i="7"/>
  <c r="R13" i="7" s="1"/>
  <c r="I10" i="4"/>
  <c r="P11" i="3"/>
  <c r="P10" i="3"/>
  <c r="P12" i="3"/>
  <c r="P9" i="3"/>
  <c r="P18" i="3"/>
  <c r="I16" i="3"/>
  <c r="I9" i="4"/>
  <c r="N3" i="4"/>
  <c r="R3" i="4" s="1"/>
  <c r="N4" i="4"/>
  <c r="R4" i="4" s="1"/>
  <c r="L14" i="3"/>
  <c r="N15" i="3" s="1"/>
  <c r="N7" i="3"/>
  <c r="R7" i="3" s="1"/>
  <c r="P4" i="3"/>
  <c r="P3" i="3"/>
  <c r="P5" i="3"/>
  <c r="N13" i="3"/>
  <c r="N6" i="3"/>
  <c r="R6" i="3" s="1"/>
  <c r="P3" i="13"/>
  <c r="P5" i="13"/>
  <c r="P6" i="12"/>
  <c r="P20" i="12"/>
  <c r="I23" i="12"/>
  <c r="N7" i="12"/>
  <c r="N13" i="12"/>
  <c r="R13" i="12" s="1"/>
  <c r="L22" i="12"/>
  <c r="N23" i="12" s="1"/>
  <c r="R7" i="12" s="1"/>
  <c r="N18" i="12"/>
  <c r="R18" i="12" s="1"/>
  <c r="N14" i="12"/>
  <c r="R14" i="12" s="1"/>
  <c r="N11" i="12"/>
  <c r="R11" i="12" s="1"/>
  <c r="P16" i="12"/>
  <c r="P21" i="12"/>
  <c r="P22" i="12" s="1"/>
  <c r="N9" i="11"/>
  <c r="R9" i="11" s="1"/>
  <c r="P4" i="11"/>
  <c r="N5" i="11"/>
  <c r="R5" i="11" s="1"/>
  <c r="P7" i="11"/>
  <c r="I11" i="11"/>
  <c r="P6" i="13"/>
  <c r="N4" i="13"/>
  <c r="N15" i="12"/>
  <c r="R15" i="12" s="1"/>
  <c r="N9" i="12"/>
  <c r="R9" i="12" s="1"/>
  <c r="N3" i="12"/>
  <c r="R3" i="12" s="1"/>
  <c r="Q24" i="12" s="1"/>
  <c r="N19" i="12"/>
  <c r="R19" i="12" s="1"/>
  <c r="N4" i="12"/>
  <c r="R4" i="12" s="1"/>
  <c r="N8" i="12"/>
  <c r="R8" i="12" s="1"/>
  <c r="R3" i="11"/>
  <c r="Q12" i="11" s="1"/>
  <c r="N6" i="11"/>
  <c r="R6" i="11" s="1"/>
  <c r="P3" i="11"/>
  <c r="L10" i="11"/>
  <c r="N11" i="11" s="1"/>
  <c r="I10" i="6"/>
  <c r="P9" i="6"/>
  <c r="N7" i="6"/>
  <c r="R7" i="6" s="1"/>
  <c r="N8" i="6"/>
  <c r="R8" i="6" s="1"/>
  <c r="I11" i="6"/>
  <c r="N5" i="6"/>
  <c r="R5" i="6" s="1"/>
  <c r="N8" i="7"/>
  <c r="P10" i="7"/>
  <c r="N39" i="7"/>
  <c r="N33" i="7"/>
  <c r="N21" i="7"/>
  <c r="P38" i="7"/>
  <c r="I45" i="7"/>
  <c r="N15" i="7"/>
  <c r="R15" i="7" s="1"/>
  <c r="N43" i="7"/>
  <c r="R43" i="7" s="1"/>
  <c r="N25" i="7"/>
  <c r="P40" i="7"/>
  <c r="N36" i="7"/>
  <c r="R36" i="7" s="1"/>
  <c r="N28" i="7"/>
  <c r="N42" i="7"/>
  <c r="R42" i="7" s="1"/>
  <c r="N23" i="7"/>
  <c r="P11" i="7"/>
  <c r="N17" i="7"/>
  <c r="N29" i="7"/>
  <c r="P27" i="7"/>
  <c r="I46" i="7"/>
  <c r="P9" i="7"/>
  <c r="N22" i="7"/>
  <c r="R22" i="7" s="1"/>
  <c r="P4" i="7"/>
  <c r="I9" i="10"/>
  <c r="N8" i="9"/>
  <c r="R8" i="9" s="1"/>
  <c r="N6" i="9"/>
  <c r="R6" i="9" s="1"/>
  <c r="I12" i="9"/>
  <c r="I13" i="9"/>
  <c r="N3" i="9"/>
  <c r="R3" i="9" s="1"/>
  <c r="N3" i="10"/>
  <c r="R3" i="10" s="1"/>
  <c r="P6" i="10"/>
  <c r="P7" i="10" s="1"/>
  <c r="L7" i="10"/>
  <c r="N8" i="10" s="1"/>
  <c r="N5" i="10"/>
  <c r="R5" i="10" s="1"/>
  <c r="P5" i="9"/>
  <c r="P11" i="9" s="1"/>
  <c r="N9" i="9"/>
  <c r="R9" i="9" s="1"/>
  <c r="L11" i="9"/>
  <c r="N12" i="9" s="1"/>
  <c r="N4" i="9"/>
  <c r="R4" i="9" s="1"/>
  <c r="P9" i="8"/>
  <c r="P12" i="8" s="1"/>
  <c r="N4" i="8"/>
  <c r="R4" i="8" s="1"/>
  <c r="N10" i="8"/>
  <c r="R10" i="8" s="1"/>
  <c r="R9" i="8"/>
  <c r="N3" i="8"/>
  <c r="R3" i="8" s="1"/>
  <c r="N7" i="8"/>
  <c r="R7" i="8" s="1"/>
  <c r="L12" i="8"/>
  <c r="N13" i="8" s="1"/>
  <c r="N11" i="8"/>
  <c r="R11" i="8" s="1"/>
  <c r="N8" i="8"/>
  <c r="N5" i="8"/>
  <c r="R5" i="8" s="1"/>
  <c r="N6" i="8"/>
  <c r="R41" i="7"/>
  <c r="N19" i="7"/>
  <c r="N30" i="7"/>
  <c r="R10" i="7"/>
  <c r="N31" i="7"/>
  <c r="P41" i="7"/>
  <c r="N16" i="7"/>
  <c r="R4" i="7" s="1"/>
  <c r="L44" i="7"/>
  <c r="N45" i="7" s="1"/>
  <c r="N3" i="7"/>
  <c r="R3" i="7" s="1"/>
  <c r="N5" i="7"/>
  <c r="N37" i="7"/>
  <c r="N18" i="7"/>
  <c r="N7" i="7"/>
  <c r="R7" i="7" s="1"/>
  <c r="N35" i="7"/>
  <c r="R35" i="7" s="1"/>
  <c r="N12" i="7"/>
  <c r="R12" i="7" s="1"/>
  <c r="N20" i="7"/>
  <c r="R20" i="7" s="1"/>
  <c r="N6" i="7"/>
  <c r="R6" i="7" s="1"/>
  <c r="N32" i="7"/>
  <c r="N24" i="7"/>
  <c r="N14" i="7"/>
  <c r="P4" i="6"/>
  <c r="L9" i="6"/>
  <c r="N10" i="6" s="1"/>
  <c r="N3" i="6"/>
  <c r="R3" i="6" s="1"/>
  <c r="P8" i="4"/>
  <c r="L8" i="4"/>
  <c r="N9" i="4" s="1"/>
  <c r="N6" i="4"/>
  <c r="R6" i="4" s="1"/>
  <c r="N7" i="4"/>
  <c r="R7" i="4" s="1"/>
  <c r="N5" i="4"/>
  <c r="R4" i="3"/>
  <c r="N8" i="3"/>
  <c r="R8" i="3" s="1"/>
  <c r="N5" i="14" l="1"/>
  <c r="N2" i="14"/>
  <c r="N3" i="14"/>
  <c r="N4" i="14"/>
  <c r="P44" i="7"/>
  <c r="R33" i="7"/>
  <c r="Q15" i="3"/>
  <c r="P14" i="3"/>
  <c r="N8" i="13"/>
  <c r="Q7" i="13"/>
  <c r="Q23" i="12"/>
  <c r="N24" i="12"/>
  <c r="P10" i="11"/>
  <c r="Q11" i="11"/>
  <c r="N12" i="11"/>
  <c r="R17" i="7"/>
  <c r="R39" i="7"/>
  <c r="R23" i="7"/>
  <c r="R28" i="7"/>
  <c r="R25" i="7"/>
  <c r="Q9" i="10"/>
  <c r="Q8" i="10"/>
  <c r="N9" i="10"/>
  <c r="R7" i="10" s="1"/>
  <c r="Q13" i="9"/>
  <c r="Q12" i="9"/>
  <c r="N13" i="9"/>
  <c r="R11" i="9" s="1"/>
  <c r="N14" i="8"/>
  <c r="R8" i="8"/>
  <c r="R6" i="8"/>
  <c r="R29" i="7"/>
  <c r="R5" i="7"/>
  <c r="R24" i="7"/>
  <c r="R9" i="7"/>
  <c r="R37" i="7"/>
  <c r="R32" i="7"/>
  <c r="R31" i="7"/>
  <c r="N46" i="7"/>
  <c r="R19" i="7"/>
  <c r="R30" i="7"/>
  <c r="R21" i="7"/>
  <c r="R40" i="7"/>
  <c r="R18" i="7"/>
  <c r="R8" i="7"/>
  <c r="R14" i="7"/>
  <c r="R16" i="7"/>
  <c r="N11" i="6"/>
  <c r="Q10" i="6"/>
  <c r="R5" i="4"/>
  <c r="N10" i="4"/>
  <c r="Q9" i="4"/>
  <c r="R13" i="3"/>
  <c r="N16" i="3"/>
  <c r="M7" i="14" l="1"/>
  <c r="O7" i="14" s="1"/>
  <c r="R4" i="13"/>
  <c r="R6" i="13"/>
  <c r="R3" i="13"/>
  <c r="Q8" i="13" s="1"/>
  <c r="S8" i="13" s="1"/>
  <c r="R22" i="12"/>
  <c r="R6" i="12"/>
  <c r="S24" i="12"/>
  <c r="R10" i="11"/>
  <c r="S12" i="11"/>
  <c r="S9" i="10"/>
  <c r="S13" i="9"/>
  <c r="R12" i="8"/>
  <c r="S14" i="8"/>
  <c r="S46" i="7"/>
  <c r="R44" i="7"/>
  <c r="R9" i="6"/>
  <c r="Q10" i="4"/>
  <c r="S10" i="4" s="1"/>
  <c r="R8" i="4"/>
  <c r="R14" i="3"/>
  <c r="Q11" i="6" l="1"/>
  <c r="S11" i="6" s="1"/>
  <c r="Q16" i="3"/>
  <c r="S1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Colleen Smith</author>
  </authors>
  <commentList>
    <comment ref="D3" authorId="0" shapeId="0" xr:uid="{110F4F6C-87A8-4578-8ED1-487DB8D18BF3}">
      <text>
        <r>
          <rPr>
            <b/>
            <sz val="9"/>
            <color indexed="81"/>
            <rFont val="Tahoma"/>
            <family val="2"/>
          </rPr>
          <t>Colleen Smith:</t>
        </r>
        <r>
          <rPr>
            <sz val="9"/>
            <color indexed="81"/>
            <rFont val="Tahoma"/>
            <family val="2"/>
          </rPr>
          <t xml:space="preserve">
Confidential</t>
        </r>
      </text>
    </comment>
  </commentList>
</comments>
</file>

<file path=xl/sharedStrings.xml><?xml version="1.0" encoding="utf-8"?>
<sst xmlns="http://schemas.openxmlformats.org/spreadsheetml/2006/main" count="1624" uniqueCount="361">
  <si>
    <t>Parcel Number</t>
  </si>
  <si>
    <t>Street Address</t>
  </si>
  <si>
    <t>Sale Date</t>
  </si>
  <si>
    <t>Sale Price</t>
  </si>
  <si>
    <t>Instr.</t>
  </si>
  <si>
    <t>Terms of Sale</t>
  </si>
  <si>
    <t>Inf. 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</si>
  <si>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</si>
  <si>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</si>
  <si>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</si>
  <si>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</si>
  <si>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</si>
  <si>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</si>
  <si>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</si>
  <si>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</si>
  <si>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</si>
  <si>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</si>
  <si>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</si>
  <si>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</si>
  <si>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</si>
  <si>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</si>
  <si>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</si>
  <si>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</si>
  <si>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</si>
  <si>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</si>
  <si>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</si>
  <si>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</si>
  <si>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</si>
  <si>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</si>
  <si>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</si>
  <si>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</si>
  <si>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</si>
  <si>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</si>
  <si>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</si>
  <si>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</si>
  <si>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</si>
  <si>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</si>
  <si>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</si>
  <si>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</si>
  <si>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005-001-000-2500-00</t>
  </si>
  <si>
    <t>3912 ENGLISH RD</t>
  </si>
  <si>
    <t>WD</t>
  </si>
  <si>
    <t>03-ARM'S LENGTH</t>
  </si>
  <si>
    <t>RES</t>
  </si>
  <si>
    <t>RANCH</t>
  </si>
  <si>
    <t>No</t>
  </si>
  <si>
    <t xml:space="preserve">  /  /    </t>
  </si>
  <si>
    <t>M &amp; B RESIDENTIAL LAND</t>
  </si>
  <si>
    <t>MODULAR-WOOD FL</t>
  </si>
  <si>
    <t>005-004-000-0700-01</t>
  </si>
  <si>
    <t>3610 HURDS CORNER</t>
  </si>
  <si>
    <t>AG</t>
  </si>
  <si>
    <t>1 &amp; 1/2 STORY</t>
  </si>
  <si>
    <t>AGRICULTURAL LAND</t>
  </si>
  <si>
    <t>005-004-000-2500-02</t>
  </si>
  <si>
    <t>3978 HURDS CORNER</t>
  </si>
  <si>
    <t>BI- LEVEL</t>
  </si>
  <si>
    <t>005-005-000-2000-02</t>
  </si>
  <si>
    <t>3725 BYINGTON</t>
  </si>
  <si>
    <t>005-005-000-2000-03, 005-005-000-2000-04</t>
  </si>
  <si>
    <t>005-005-000-2000-03</t>
  </si>
  <si>
    <t>BYINGTON</t>
  </si>
  <si>
    <t>005-005-000-2000-02, 005-005-000-2000-04</t>
  </si>
  <si>
    <t>005-005-000-2000-04</t>
  </si>
  <si>
    <t>005-005-000-2000-03, 005-005-000-2000-02</t>
  </si>
  <si>
    <t>005-005-000-2400-00</t>
  </si>
  <si>
    <t>3710 LEE HILL RD</t>
  </si>
  <si>
    <t>MOBILE HOME</t>
  </si>
  <si>
    <t>005-005-000-2900-07</t>
  </si>
  <si>
    <t>3805 BYINGTON</t>
  </si>
  <si>
    <t>HARLK</t>
  </si>
  <si>
    <t>HARMON LAKE PROPS</t>
  </si>
  <si>
    <t>005-005-000-2900-08</t>
  </si>
  <si>
    <t>005-005-000-3500-00</t>
  </si>
  <si>
    <t>3825 BYINGTON</t>
  </si>
  <si>
    <t>005-005-000-4000-00</t>
  </si>
  <si>
    <t>3809 LEE HILL RD</t>
  </si>
  <si>
    <t>LKEVE</t>
  </si>
  <si>
    <t>LAKE EVERGREEN PROPS</t>
  </si>
  <si>
    <t>005-005-000-4900-00</t>
  </si>
  <si>
    <t>3950 MURRAY RD</t>
  </si>
  <si>
    <t>005-006-300-0500-00</t>
  </si>
  <si>
    <t>2436 HUNT RD</t>
  </si>
  <si>
    <t>005-007-000-0500-04</t>
  </si>
  <si>
    <t>4117 LAKEVIEW</t>
  </si>
  <si>
    <t>CATNL</t>
  </si>
  <si>
    <t>005-007-210-0400-00</t>
  </si>
  <si>
    <t>CAT LAKE: OFF LAKE</t>
  </si>
  <si>
    <t>005-007-000-1400-00</t>
  </si>
  <si>
    <t>4283 MEAD RD</t>
  </si>
  <si>
    <t>005-007-200-0900-00</t>
  </si>
  <si>
    <t>LAKEVIEW</t>
  </si>
  <si>
    <t>005-007-210-4900-00</t>
  </si>
  <si>
    <t>005-007-210-0100-00</t>
  </si>
  <si>
    <t>4108 LAKEVIEW</t>
  </si>
  <si>
    <t>005-007-210-1400-00</t>
  </si>
  <si>
    <t>4158 LAKEVIEW</t>
  </si>
  <si>
    <t>CATLK</t>
  </si>
  <si>
    <t>2 STORY</t>
  </si>
  <si>
    <t>CAT LAKE ON LAKE</t>
  </si>
  <si>
    <t>4321 LAKEVIEW</t>
  </si>
  <si>
    <t>005-007-210-5000-00</t>
  </si>
  <si>
    <t>2247 LAKEVIEW</t>
  </si>
  <si>
    <t>005-007-210-5100-00, 005-007-210-7200-00, 005-007-210-7100-00</t>
  </si>
  <si>
    <t>005-007-210-5100-00</t>
  </si>
  <si>
    <t>005-007-210-5000-00, 005-007-210-7200-00, 005-007-210-7100-00</t>
  </si>
  <si>
    <t>005-007-210-6700-01</t>
  </si>
  <si>
    <t>2139 CAT LAKE HILLS</t>
  </si>
  <si>
    <t>005-007-210-7100-00</t>
  </si>
  <si>
    <t>005-007-210-5100-00, 005-007-210-7200-00, 005-007-210-5000-00</t>
  </si>
  <si>
    <t>005-007-210-7200-00</t>
  </si>
  <si>
    <t>005-007-210-5100-00, 005-007-210-5000-00, 005-007-210-7100-00</t>
  </si>
  <si>
    <t>005-007-220-0800-02</t>
  </si>
  <si>
    <t>4137 LAKEVIEW</t>
  </si>
  <si>
    <t>1 &amp; 1/4 STORY</t>
  </si>
  <si>
    <t>005-007-220-1000-00</t>
  </si>
  <si>
    <t>005-007-220-1100-00, 005-007-220-1200-00</t>
  </si>
  <si>
    <t>005-007-220-1100-00</t>
  </si>
  <si>
    <t>005-007-220-1200-00, 005-007-220-1000-00</t>
  </si>
  <si>
    <t>005-007-220-1200-00</t>
  </si>
  <si>
    <t>4149 LAKEVIEW</t>
  </si>
  <si>
    <t>005-007-220-1100-00, 005-007-220-1000-00</t>
  </si>
  <si>
    <t>005-007-220-1900-00</t>
  </si>
  <si>
    <t>4177 LAKEVIEW</t>
  </si>
  <si>
    <t>005-007-220-2600-00</t>
  </si>
  <si>
    <t>4207 LAKEVIEW DR</t>
  </si>
  <si>
    <t>005-007-230-0800-00</t>
  </si>
  <si>
    <t>2566 HARMON</t>
  </si>
  <si>
    <t>005-007-230-1000-01</t>
  </si>
  <si>
    <t>2558 HARMON</t>
  </si>
  <si>
    <t>005-007-230-1300-01</t>
  </si>
  <si>
    <t>4237 LAKEVIEW</t>
  </si>
  <si>
    <t>005-007-230-1500-00</t>
  </si>
  <si>
    <t>4245 LAKEVIEW</t>
  </si>
  <si>
    <t>005-007-250-1900-00</t>
  </si>
  <si>
    <t>2073 CAT LAKE HILLS</t>
  </si>
  <si>
    <t>CLHIL</t>
  </si>
  <si>
    <t>CAT LAKE HILL SUB</t>
  </si>
  <si>
    <t>005-007-250-2500-00</t>
  </si>
  <si>
    <t>2044 CAT LAKE HILLS</t>
  </si>
  <si>
    <t>005-007-250-3200-01</t>
  </si>
  <si>
    <t>2108 CAT LAKE HILLS</t>
  </si>
  <si>
    <t>1 &amp; 3/4 STORY</t>
  </si>
  <si>
    <t>005-010-000-1300-00</t>
  </si>
  <si>
    <t>3775 SHAY LAKE</t>
  </si>
  <si>
    <t>005-010-000-2300-00</t>
  </si>
  <si>
    <t>3895 SHAY LAKE</t>
  </si>
  <si>
    <t>005-011-000-0800-00</t>
  </si>
  <si>
    <t>4175 SHAY LAKE</t>
  </si>
  <si>
    <t>PTA</t>
  </si>
  <si>
    <t>005-012-000-0890-03</t>
  </si>
  <si>
    <t>4415 WOLF</t>
  </si>
  <si>
    <t>SHYNL</t>
  </si>
  <si>
    <t>SHAY LAKE HEIGHTS 3, 5, 6</t>
  </si>
  <si>
    <t>SHAY LAKE SUBS: OFF LAKE</t>
  </si>
  <si>
    <t>005-013-000-1500-00</t>
  </si>
  <si>
    <t>4773 LAKEVIEW</t>
  </si>
  <si>
    <t>005-013-000-1600-00</t>
  </si>
  <si>
    <t>NO ROAD</t>
  </si>
  <si>
    <t>005-013-000-2100-02</t>
  </si>
  <si>
    <t>4762 MC GOWAN</t>
  </si>
  <si>
    <t>SHYLK</t>
  </si>
  <si>
    <t>QC</t>
  </si>
  <si>
    <t>005-013-523-0100-00</t>
  </si>
  <si>
    <t>4506 SUCKER CREEK</t>
  </si>
  <si>
    <t>SHYCL</t>
  </si>
  <si>
    <t>005-013-523-3100-00</t>
  </si>
  <si>
    <t>4656 SUCKER CREEK</t>
  </si>
  <si>
    <t>MLC</t>
  </si>
  <si>
    <t>005-014-550-0100-00</t>
  </si>
  <si>
    <t>4509 ARDEN PARK</t>
  </si>
  <si>
    <t>005-014-550-1350-01</t>
  </si>
  <si>
    <t>4426 ARDEN PARK</t>
  </si>
  <si>
    <t>005-014-550-3200-00</t>
  </si>
  <si>
    <t>4539 ANDERSON</t>
  </si>
  <si>
    <t>005-014-550-5800-00</t>
  </si>
  <si>
    <t>4524 ARDEN PARK</t>
  </si>
  <si>
    <t>005-014-561-0100-00</t>
  </si>
  <si>
    <t>4643 ARDEN PARK</t>
  </si>
  <si>
    <t>005-014-561-1000-00</t>
  </si>
  <si>
    <t>4677 POINT COURT</t>
  </si>
  <si>
    <t>005-014-561-1300-00</t>
  </si>
  <si>
    <t>4665 POINT CT</t>
  </si>
  <si>
    <t>005-014-561-1400-00</t>
  </si>
  <si>
    <t>POINT CT</t>
  </si>
  <si>
    <t>005-014-561-1500-00</t>
  </si>
  <si>
    <t>4658 POINT</t>
  </si>
  <si>
    <t>005-014-561-5600-00</t>
  </si>
  <si>
    <t>4669 ANGLING RD</t>
  </si>
  <si>
    <t>005-014-562-3700-00</t>
  </si>
  <si>
    <t>4636 HILLCREST DR</t>
  </si>
  <si>
    <t>005-014-573-7000-00, 005-014-573-7100-00, 005-014-573-7300-00, 005-014-573-6900-00</t>
  </si>
  <si>
    <t>005-014-563-2500-01</t>
  </si>
  <si>
    <t>4520 BIRCH DR</t>
  </si>
  <si>
    <t>005-014-573-6900-00</t>
  </si>
  <si>
    <t>4269 MIDWAY DR</t>
  </si>
  <si>
    <t>005-014-573-7000-00, 005-014-573-7100-00, 005-014-573-7300-00, 005-014-562-3700-00</t>
  </si>
  <si>
    <t>005-014-573-7000-00</t>
  </si>
  <si>
    <t>005-014-573-6900-00, 005-014-573-7100-00, 005-014-573-7300-00, 005-014-562-3700-00</t>
  </si>
  <si>
    <t>005-014-573-7100-00</t>
  </si>
  <si>
    <t>005-014-573-7000-00, 005-014-573-6900-00, 005-014-573-7300-00, 005-014-562-3700-00</t>
  </si>
  <si>
    <t>005-014-573-7300-00</t>
  </si>
  <si>
    <t>005-014-573-7000-00, 005-014-573-7100-00, 005-014-573-6900-00, 005-014-562-3700-00</t>
  </si>
  <si>
    <t>SHAY LAKE RESORTS: OFF LAKE</t>
  </si>
  <si>
    <t>005-014-610-5600-00</t>
  </si>
  <si>
    <t>4787 CENTER</t>
  </si>
  <si>
    <t>005-015-000-1100-03</t>
  </si>
  <si>
    <t>4745 HURDS CORNER</t>
  </si>
  <si>
    <t>005-015-000-1600-00</t>
  </si>
  <si>
    <t>3511 PHELPS LAKE RD</t>
  </si>
  <si>
    <t>005-015-000-1900-00</t>
  </si>
  <si>
    <t>4860 S PLAIN RD</t>
  </si>
  <si>
    <t>005-015-000-2110-00</t>
  </si>
  <si>
    <t>3901 PHELPS LAKE</t>
  </si>
  <si>
    <t>005-016-000-2100-00</t>
  </si>
  <si>
    <t>4830 HURDS CORNER</t>
  </si>
  <si>
    <t>005-016-000-2100-01</t>
  </si>
  <si>
    <t>005-016-000-2200-02</t>
  </si>
  <si>
    <t>HURDS CORNER</t>
  </si>
  <si>
    <t>005-017-000-1100-01</t>
  </si>
  <si>
    <t>4550 LEE HILL RD</t>
  </si>
  <si>
    <t>005-018-000-0400-00</t>
  </si>
  <si>
    <t>BLACKMORE RD</t>
  </si>
  <si>
    <t>005-018-000-1600-00, 005-018-000-0700-00, 005-018-000-0800-00</t>
  </si>
  <si>
    <t>005-018-000-0600-01</t>
  </si>
  <si>
    <t>2147 BLACKMORE RD</t>
  </si>
  <si>
    <t>005-018-000-0700-00</t>
  </si>
  <si>
    <t>005-018-000-0400-00, 005-018-000-1600-00, 005-018-000-0800-00</t>
  </si>
  <si>
    <t>005-018-000-0800-00</t>
  </si>
  <si>
    <t>005-018-000-0400-00, 005-018-000-0700-00, 005-018-000-1600-00</t>
  </si>
  <si>
    <t>005-018-000-1100-00</t>
  </si>
  <si>
    <t>2150 E BLACKMORE RD</t>
  </si>
  <si>
    <t>TRI-LEVEL</t>
  </si>
  <si>
    <t>005-018-000-1600-00</t>
  </si>
  <si>
    <t>2250 BLACKMORE RD</t>
  </si>
  <si>
    <t>005-018-000-0400-00, 005-018-000-0700-00, 005-018-000-0800-00</t>
  </si>
  <si>
    <t>005-019-000-0400-00</t>
  </si>
  <si>
    <t>PHELPS LAKE</t>
  </si>
  <si>
    <t>005-019-000-0600-00, 005-019-000-0900-02</t>
  </si>
  <si>
    <t>005-019-000-0600-00</t>
  </si>
  <si>
    <t>2130 PHELPS LAKE</t>
  </si>
  <si>
    <t>005-019-000-0400-00, 005-019-000-0900-02</t>
  </si>
  <si>
    <t>005-019-000-0700-00</t>
  </si>
  <si>
    <t>005-019-000-0800-00</t>
  </si>
  <si>
    <t>5055 CAT LAKE RD</t>
  </si>
  <si>
    <t>005-019-000-0900-02</t>
  </si>
  <si>
    <t>CAT LAKE RD</t>
  </si>
  <si>
    <t>005-019-000-0400-00, 005-019-000-0600-00</t>
  </si>
  <si>
    <t>005-020-000-0800-00</t>
  </si>
  <si>
    <t>2680 PHELPS LAKE</t>
  </si>
  <si>
    <t>005-021-000-0300-01</t>
  </si>
  <si>
    <t>3374 PHELPS LAKE</t>
  </si>
  <si>
    <t>005-021-000-0700-00</t>
  </si>
  <si>
    <t>3252 ELBOB LANE</t>
  </si>
  <si>
    <t>005-021-150-0200-00</t>
  </si>
  <si>
    <t>BCLAK</t>
  </si>
  <si>
    <t>005-021-150-0300-00</t>
  </si>
  <si>
    <t>BIRCHCREST ACRES ON LAKE</t>
  </si>
  <si>
    <t>005-021-150-0700-00</t>
  </si>
  <si>
    <t>5008 BIRCH DR</t>
  </si>
  <si>
    <t>005-021-150-0800-00</t>
  </si>
  <si>
    <t>BIRCH DR</t>
  </si>
  <si>
    <t>005-021-150-1100-00</t>
  </si>
  <si>
    <t>005-021-150-1200-00</t>
  </si>
  <si>
    <t>005-021-150-1700-00</t>
  </si>
  <si>
    <t>5052 BIRCH DR</t>
  </si>
  <si>
    <t>005-021-150-3200-00</t>
  </si>
  <si>
    <t>5021 FAIRWAY</t>
  </si>
  <si>
    <t>BCNLK</t>
  </si>
  <si>
    <t>BIRCHCREST ACRES OFF LAKE</t>
  </si>
  <si>
    <t>005-024-000-0800-01</t>
  </si>
  <si>
    <t>4600 PHELPS LAKE RD</t>
  </si>
  <si>
    <t>005-027-000-1900-00</t>
  </si>
  <si>
    <t>3935 MAYVILLE RD</t>
  </si>
  <si>
    <t>005-028-000-0500-03</t>
  </si>
  <si>
    <t>5685 PATTISON RD</t>
  </si>
  <si>
    <t>005-028-000-0500-04</t>
  </si>
  <si>
    <t>5657 PATTISON RD</t>
  </si>
  <si>
    <t>005-030-000-0300-00</t>
  </si>
  <si>
    <t>2150 SNOVER RD</t>
  </si>
  <si>
    <t>005-030-000-1100-00</t>
  </si>
  <si>
    <t>2139 OHMER</t>
  </si>
  <si>
    <t>005-031-000-1600-01</t>
  </si>
  <si>
    <t>417 BROWN</t>
  </si>
  <si>
    <t>005-032-000-1400-02</t>
  </si>
  <si>
    <t>1255 E BROWN RD</t>
  </si>
  <si>
    <t>005-033-000-0600-03</t>
  </si>
  <si>
    <t>6691 PATTISON RD</t>
  </si>
  <si>
    <t>005-033-000-2300-01</t>
  </si>
  <si>
    <t>6940 HURDS CORNER RD</t>
  </si>
  <si>
    <t>005-035-000-1600-01</t>
  </si>
  <si>
    <t>4267 CLIFFORD RD</t>
  </si>
  <si>
    <t>005-035-000-2400-00</t>
  </si>
  <si>
    <t>4283 CLIFFORD RD</t>
  </si>
  <si>
    <t>005-035-000-3800-00</t>
  </si>
  <si>
    <t>2765 MARLETTE</t>
  </si>
  <si>
    <t>005-035-000-3900-00</t>
  </si>
  <si>
    <t>2779 MARLETTE RD</t>
  </si>
  <si>
    <t>LC</t>
  </si>
  <si>
    <t>005-035-000-4000-00</t>
  </si>
  <si>
    <t>COMMERCIAL LAND</t>
  </si>
  <si>
    <t>005-036-000-0200-00</t>
  </si>
  <si>
    <t>4930 MAYVILLE RD</t>
  </si>
  <si>
    <t>005-036-000-1800-01</t>
  </si>
  <si>
    <t>4648 MAYVILLE RD</t>
  </si>
  <si>
    <t>005-036-000-2400-04</t>
  </si>
  <si>
    <t>6950 ENGLISH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</si>
  <si>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</si>
  <si>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</si>
  <si>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</si>
  <si>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</si>
  <si>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</si>
  <si>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</si>
  <si>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</si>
  <si>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</si>
  <si>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3809 LEE HILL</t>
  </si>
  <si>
    <t>Adj. Sale $</t>
  </si>
  <si>
    <t>Residential Properties ECF Calculation  Detail 2025</t>
  </si>
  <si>
    <t>Outlier:</t>
  </si>
  <si>
    <t>Shay Lake Off Lake ECF Calculation Detail 2025</t>
  </si>
  <si>
    <t>Shay Lake On Lake ECF Calculation Detail for 2025</t>
  </si>
  <si>
    <t>Shay Lake On Canal ECF Calculation Detail 2025</t>
  </si>
  <si>
    <t>Lee Hill Sub/Lake Evergreen/Harmon Lake</t>
  </si>
  <si>
    <t>Harmon Lake Properties ECF Calculation Detail for 2025</t>
  </si>
  <si>
    <t xml:space="preserve">The ECF of .648 was identified as calculated and implemented.  </t>
  </si>
  <si>
    <t xml:space="preserve">Due to insufficient sales in the two year sale study time frame  we looked back further as well as other area subs to determine the most appropriate ECF.  </t>
  </si>
  <si>
    <t>Cat Lake Hills ECF Caclulation Detail for 2025</t>
  </si>
  <si>
    <t xml:space="preserve"> The ECF of .785 was identified as calculated and implemented.  </t>
  </si>
  <si>
    <t xml:space="preserve">Due to insufficient sales in the two year sale study time frame we looked back further to determine the most appropriate ECF.  </t>
  </si>
  <si>
    <t xml:space="preserve"> The ECF of .813 was identified as calculated and implemented.  </t>
  </si>
  <si>
    <t>Cat Lake Subs Off Lake ECF Calculation Detail for 2025</t>
  </si>
  <si>
    <t xml:space="preserve"> The ECF of .788 was identified as calculated and implemented.  </t>
  </si>
  <si>
    <t>Cat Lake Subs On Lake ECF Calculation Detail for 2025</t>
  </si>
  <si>
    <t>Birchcrest On Lake and Off Lake ECF Calculation Detail for 2025</t>
  </si>
  <si>
    <t xml:space="preserve"> The ECF of .696 was identified as calculated and implemented.  </t>
  </si>
  <si>
    <t xml:space="preserve"> The ECF of .791 was identified as calculated and implemented.  </t>
  </si>
  <si>
    <t>Ag ECF Calculation Detail for 2025</t>
  </si>
  <si>
    <t xml:space="preserve"> The ECF of .875 was identified as calculated and implemented.  </t>
  </si>
  <si>
    <t xml:space="preserve"> The ECF of .416 was identified as calculated and implemented.  </t>
  </si>
  <si>
    <t xml:space="preserve">Due to insufficient sales in the two year sale study time frame we looked back further to determine the most appropriate ECF. </t>
  </si>
  <si>
    <t xml:space="preserve"> The ECF of 724 was identified as calculated and implemented.  </t>
  </si>
  <si>
    <t>013-032-300-1600-01</t>
  </si>
  <si>
    <t>2304 W Sanilac</t>
  </si>
  <si>
    <t>050-500-118-0210-00</t>
  </si>
  <si>
    <t>144 W Burnside</t>
  </si>
  <si>
    <t>051-500-109-0400-00</t>
  </si>
  <si>
    <t>123 S Main</t>
  </si>
  <si>
    <t>007-033-000-1800-00</t>
  </si>
  <si>
    <t>DOERR RD</t>
  </si>
  <si>
    <t>017-004-000-2000-00</t>
  </si>
  <si>
    <t>7830 STATE</t>
  </si>
  <si>
    <t>020-024-000-0200-00</t>
  </si>
  <si>
    <t>3026 SAGINAW</t>
  </si>
  <si>
    <t>035-500-251-0500-00</t>
  </si>
  <si>
    <t xml:space="preserve">4546 LEACH </t>
  </si>
  <si>
    <t>035-500-551-0300-00</t>
  </si>
  <si>
    <t>6523 MAIN</t>
  </si>
  <si>
    <t>041-500-113-0160-00</t>
  </si>
  <si>
    <t>8484 STATE</t>
  </si>
  <si>
    <t>Due to lack of sales in the time frame, we have added historical sales.</t>
  </si>
  <si>
    <t>Similar properties were also added from other units within the County.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</si>
</sst>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  <numFmt numFmtId="169" formatCode="0.0000"/>
    <numFmt numFmtId="170" formatCode="&quot;$&quot;#,##0.00"/>
    <numFmt numFmtId="171" formatCode="0.000"/>
    <numFmt numFmtId="172" formatCode="&quot;$&quot;#,##0"/>
  </numFmts>
  <fonts count="12" x14ac:knownFonts="1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i/>
      <u/>
      <sz val="14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name val="Aptos Narrow"/>
      <family val="2"/>
    </font>
    <font>
      <b/>
      <sz val="11"/>
      <color theme="1"/>
      <name val="Aptos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  <xf numFmtId="166" fontId="2" fillId="4" borderId="2" xfId="0" applyNumberFormat="1" applyFont="1" applyFill="1" applyBorder="1"/>
    <xf numFmtId="166" fontId="2" fillId="4" borderId="0" xfId="0" applyNumberFormat="1" applyFont="1" applyFill="1"/>
    <xf numFmtId="0" fontId="4" fillId="0" borderId="0" xfId="0" applyFont="1"/>
    <xf numFmtId="169" fontId="4" fillId="0" borderId="0" xfId="0" applyNumberFormat="1" applyFont="1"/>
    <xf numFmtId="49" fontId="4" fillId="0" borderId="0" xfId="0" applyNumberFormat="1" applyFont="1" applyAlignment="1">
      <alignment horizontal="right"/>
    </xf>
    <xf numFmtId="170" fontId="4" fillId="0" borderId="0" xfId="0" applyNumberFormat="1" applyFont="1"/>
    <xf numFmtId="38" fontId="4" fillId="0" borderId="0" xfId="0" applyNumberFormat="1" applyFont="1"/>
    <xf numFmtId="171" fontId="4" fillId="0" borderId="0" xfId="0" applyNumberFormat="1" applyFont="1" applyAlignment="1">
      <alignment horizontal="right"/>
    </xf>
    <xf numFmtId="172" fontId="4" fillId="0" borderId="0" xfId="0" applyNumberFormat="1" applyFont="1"/>
    <xf numFmtId="165" fontId="4" fillId="0" borderId="0" xfId="0" applyNumberFormat="1" applyFont="1" applyAlignment="1">
      <alignment horizontal="center"/>
    </xf>
    <xf numFmtId="0" fontId="5" fillId="0" borderId="0" xfId="0" applyFont="1"/>
    <xf numFmtId="169" fontId="6" fillId="0" borderId="2" xfId="0" applyNumberFormat="1" applyFont="1" applyBorder="1"/>
    <xf numFmtId="169" fontId="6" fillId="0" borderId="2" xfId="0" applyNumberFormat="1" applyFont="1" applyBorder="1" applyAlignment="1">
      <alignment horizontal="right"/>
    </xf>
    <xf numFmtId="168" fontId="6" fillId="0" borderId="2" xfId="0" applyNumberFormat="1" applyFont="1" applyBorder="1" applyAlignment="1">
      <alignment horizontal="right"/>
    </xf>
    <xf numFmtId="170" fontId="6" fillId="0" borderId="2" xfId="0" applyNumberFormat="1" applyFont="1" applyBorder="1" applyAlignment="1">
      <alignment horizontal="right"/>
    </xf>
    <xf numFmtId="38" fontId="6" fillId="0" borderId="2" xfId="0" applyNumberFormat="1" applyFont="1" applyBorder="1"/>
    <xf numFmtId="171" fontId="6" fillId="0" borderId="2" xfId="0" applyNumberFormat="1" applyFont="1" applyBorder="1" applyAlignment="1">
      <alignment horizontal="right"/>
    </xf>
    <xf numFmtId="172" fontId="6" fillId="0" borderId="2" xfId="0" applyNumberFormat="1" applyFont="1" applyBorder="1" applyAlignment="1">
      <alignment horizontal="right"/>
    </xf>
    <xf numFmtId="172" fontId="6" fillId="0" borderId="2" xfId="0" applyNumberFormat="1" applyFont="1" applyBorder="1"/>
    <xf numFmtId="0" fontId="6" fillId="0" borderId="2" xfId="0" applyFont="1" applyBorder="1"/>
    <xf numFmtId="165" fontId="6" fillId="0" borderId="2" xfId="0" applyNumberFormat="1" applyFont="1" applyBorder="1" applyAlignment="1">
      <alignment horizontal="center"/>
    </xf>
    <xf numFmtId="0" fontId="6" fillId="0" borderId="0" xfId="0" applyFont="1"/>
    <xf numFmtId="169" fontId="6" fillId="0" borderId="0" xfId="0" applyNumberFormat="1" applyFont="1"/>
    <xf numFmtId="49" fontId="6" fillId="0" borderId="0" xfId="0" applyNumberFormat="1" applyFont="1" applyAlignment="1">
      <alignment horizontal="right"/>
    </xf>
    <xf numFmtId="170" fontId="6" fillId="0" borderId="0" xfId="0" applyNumberFormat="1" applyFont="1" applyAlignment="1">
      <alignment horizontal="right"/>
    </xf>
    <xf numFmtId="38" fontId="6" fillId="0" borderId="0" xfId="0" applyNumberFormat="1" applyFont="1"/>
    <xf numFmtId="171" fontId="6" fillId="5" borderId="0" xfId="0" applyNumberFormat="1" applyFont="1" applyFill="1" applyAlignment="1">
      <alignment horizontal="right"/>
    </xf>
    <xf numFmtId="172" fontId="6" fillId="0" borderId="0" xfId="0" applyNumberFormat="1" applyFont="1" applyAlignment="1">
      <alignment horizontal="right"/>
    </xf>
    <xf numFmtId="172" fontId="6" fillId="0" borderId="0" xfId="0" applyNumberFormat="1" applyFont="1"/>
    <xf numFmtId="165" fontId="6" fillId="0" borderId="0" xfId="0" applyNumberFormat="1" applyFont="1" applyAlignment="1">
      <alignment horizontal="center"/>
    </xf>
    <xf numFmtId="170" fontId="6" fillId="0" borderId="0" xfId="0" applyNumberFormat="1" applyFont="1"/>
    <xf numFmtId="171" fontId="6" fillId="0" borderId="0" xfId="0" applyNumberFormat="1" applyFont="1" applyAlignment="1">
      <alignment horizontal="right"/>
    </xf>
    <xf numFmtId="49" fontId="4" fillId="0" borderId="0" xfId="0" quotePrefix="1" applyNumberFormat="1" applyFont="1" applyAlignment="1">
      <alignment horizontal="right"/>
    </xf>
    <xf numFmtId="6" fontId="4" fillId="0" borderId="0" xfId="0" applyNumberFormat="1" applyFont="1"/>
    <xf numFmtId="165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168" fontId="4" fillId="0" borderId="0" xfId="0" applyNumberFormat="1" applyFont="1" applyAlignment="1">
      <alignment horizontal="right" wrapText="1"/>
    </xf>
    <xf numFmtId="168" fontId="6" fillId="0" borderId="0" xfId="0" applyNumberFormat="1" applyFont="1" applyAlignment="1">
      <alignment horizontal="right"/>
    </xf>
    <xf numFmtId="167" fontId="4" fillId="0" borderId="0" xfId="0" applyNumberFormat="1" applyFont="1" applyAlignment="1">
      <alignment horizontal="right" wrapText="1"/>
    </xf>
    <xf numFmtId="38" fontId="4" fillId="0" borderId="0" xfId="0" applyNumberFormat="1" applyFont="1" applyAlignment="1">
      <alignment horizontal="right" wrapText="1"/>
    </xf>
    <xf numFmtId="166" fontId="4" fillId="0" borderId="0" xfId="0" applyNumberFormat="1" applyFont="1" applyAlignment="1">
      <alignment horizontal="right" wrapText="1"/>
    </xf>
    <xf numFmtId="6" fontId="4" fillId="0" borderId="0" xfId="0" applyNumberFormat="1" applyFont="1" applyAlignment="1">
      <alignment horizontal="right" wrapText="1"/>
    </xf>
    <xf numFmtId="172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7" fillId="0" borderId="0" xfId="0" applyFont="1"/>
    <xf numFmtId="0" fontId="3" fillId="0" borderId="0" xfId="0" applyFont="1"/>
    <xf numFmtId="0" fontId="6" fillId="0" borderId="0" xfId="0" applyFont="1" applyAlignment="1">
      <alignment wrapText="1"/>
    </xf>
    <xf numFmtId="165" fontId="6" fillId="0" borderId="0" xfId="0" applyNumberFormat="1" applyFont="1" applyAlignment="1">
      <alignment horizontal="center" wrapText="1"/>
    </xf>
    <xf numFmtId="6" fontId="6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center" wrapText="1"/>
    </xf>
    <xf numFmtId="166" fontId="6" fillId="0" borderId="0" xfId="0" applyNumberFormat="1" applyFont="1" applyAlignment="1">
      <alignment horizontal="right" wrapText="1"/>
    </xf>
    <xf numFmtId="38" fontId="6" fillId="0" borderId="0" xfId="0" applyNumberFormat="1" applyFont="1" applyAlignment="1">
      <alignment horizontal="right" wrapText="1"/>
    </xf>
    <xf numFmtId="167" fontId="6" fillId="0" borderId="0" xfId="0" applyNumberFormat="1" applyFont="1" applyAlignment="1">
      <alignment horizontal="right" wrapText="1"/>
    </xf>
    <xf numFmtId="168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left" wrapText="1"/>
    </xf>
    <xf numFmtId="6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38" fontId="4" fillId="0" borderId="0" xfId="0" applyNumberFormat="1" applyFont="1" applyAlignment="1">
      <alignment vertical="center"/>
    </xf>
    <xf numFmtId="167" fontId="4" fillId="0" borderId="0" xfId="0" applyNumberFormat="1" applyFont="1" applyAlignment="1">
      <alignment vertical="center"/>
    </xf>
    <xf numFmtId="168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6" fontId="0" fillId="0" borderId="0" xfId="0" applyNumberFormat="1" applyAlignment="1">
      <alignment vertical="center"/>
    </xf>
    <xf numFmtId="0" fontId="6" fillId="0" borderId="0" xfId="0" applyFont="1" applyAlignment="1">
      <alignment horizontal="center" vertical="center"/>
    </xf>
    <xf numFmtId="6" fontId="6" fillId="0" borderId="0" xfId="0" applyNumberFormat="1" applyFont="1" applyAlignment="1">
      <alignment vertical="center"/>
    </xf>
    <xf numFmtId="166" fontId="6" fillId="0" borderId="0" xfId="0" applyNumberFormat="1" applyFont="1" applyAlignment="1">
      <alignment vertical="center"/>
    </xf>
    <xf numFmtId="38" fontId="6" fillId="0" borderId="0" xfId="0" applyNumberFormat="1" applyFont="1" applyAlignment="1">
      <alignment vertical="center"/>
    </xf>
    <xf numFmtId="167" fontId="0" fillId="0" borderId="0" xfId="0" applyNumberFormat="1" applyAlignment="1">
      <alignment vertical="center"/>
    </xf>
    <xf numFmtId="49" fontId="6" fillId="0" borderId="0" xfId="0" applyNumberFormat="1" applyFont="1" applyAlignment="1">
      <alignment horizontal="right" vertical="center"/>
    </xf>
    <xf numFmtId="168" fontId="6" fillId="0" borderId="0" xfId="0" applyNumberFormat="1" applyFont="1" applyAlignment="1">
      <alignment vertical="center"/>
    </xf>
    <xf numFmtId="166" fontId="6" fillId="6" borderId="0" xfId="0" applyNumberFormat="1" applyFont="1" applyFill="1" applyAlignment="1">
      <alignment vertical="center"/>
    </xf>
    <xf numFmtId="167" fontId="6" fillId="0" borderId="0" xfId="0" applyNumberFormat="1" applyFont="1" applyAlignment="1">
      <alignment vertical="center"/>
    </xf>
    <xf numFmtId="49" fontId="0" fillId="0" borderId="0" xfId="0" applyNumberFormat="1" applyAlignment="1">
      <alignment horizontal="right" vertical="center"/>
    </xf>
    <xf numFmtId="0" fontId="6" fillId="0" borderId="0" xfId="0" applyFont="1" applyAlignment="1">
      <alignment vertical="center" wrapText="1"/>
    </xf>
    <xf numFmtId="0" fontId="6" fillId="0" borderId="2" xfId="0" applyFont="1" applyBorder="1" applyAlignment="1">
      <alignment vertical="center"/>
    </xf>
    <xf numFmtId="165" fontId="6" fillId="0" borderId="2" xfId="0" applyNumberFormat="1" applyFont="1" applyBorder="1" applyAlignment="1">
      <alignment horizontal="center" vertical="center"/>
    </xf>
    <xf numFmtId="6" fontId="6" fillId="0" borderId="2" xfId="0" applyNumberFormat="1" applyFont="1" applyBorder="1" applyAlignment="1">
      <alignment vertical="center"/>
    </xf>
    <xf numFmtId="166" fontId="0" fillId="0" borderId="2" xfId="0" applyNumberFormat="1" applyBorder="1" applyAlignment="1">
      <alignment vertical="center"/>
    </xf>
    <xf numFmtId="38" fontId="6" fillId="0" borderId="2" xfId="0" applyNumberFormat="1" applyFont="1" applyBorder="1" applyAlignment="1">
      <alignment vertical="center"/>
    </xf>
    <xf numFmtId="167" fontId="6" fillId="0" borderId="2" xfId="0" applyNumberFormat="1" applyFont="1" applyBorder="1" applyAlignment="1">
      <alignment vertical="center"/>
    </xf>
    <xf numFmtId="169" fontId="0" fillId="0" borderId="2" xfId="0" applyNumberFormat="1" applyBorder="1" applyAlignment="1">
      <alignment horizontal="right" vertical="center"/>
    </xf>
    <xf numFmtId="0" fontId="5" fillId="0" borderId="0" xfId="0" applyFont="1" applyAlignment="1">
      <alignment vertical="center"/>
    </xf>
    <xf numFmtId="49" fontId="4" fillId="0" borderId="0" xfId="0" applyNumberFormat="1" applyFont="1" applyAlignment="1">
      <alignment horizontal="right" vertical="center"/>
    </xf>
    <xf numFmtId="168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0" fontId="9" fillId="0" borderId="0" xfId="0" applyFont="1"/>
    <xf numFmtId="168" fontId="6" fillId="0" borderId="0" xfId="0" applyNumberFormat="1" applyFont="1" applyAlignment="1">
      <alignment horizontal="right" vertical="center" wrapText="1"/>
    </xf>
    <xf numFmtId="168" fontId="6" fillId="0" borderId="2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left"/>
    </xf>
  </cellXfs>
  <cellStyles count="1">
    <cellStyle name="Normal" xfId="0" builtinId="0"/>
  </cellStyles>
  <dxfs count="59"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9" formatCode="0.00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70" formatCode="&quot;$&quot;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6" formatCode="#,##0_);[Red]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71" formatCode="0.000"/>
      <fill>
        <patternFill patternType="none">
          <fgColor indexed="64"/>
          <bgColor indexed="65"/>
        </patternFill>
      </fill>
      <alignment horizontal="righ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72" formatCode="&quot;$&quot;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72" formatCode="&quot;$&quot;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72" formatCode="&quot;$&quot;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72" formatCode="&quot;$&quot;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72" formatCode="&quot;$&quot;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5" formatCode="mm/dd/yy"/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border outline="0"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8" formatCode="#0.0000_);[Red]\(#0.0000\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7" formatCode="&quot;$&quot;#0.00_);[Red]\(&quot;$&quot;#0.00\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6" formatCode="#,##0_);[Red]\(#,##0\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6" formatCode="#0.000_);[Red]\(#0.000\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0" formatCode="&quot;$&quot;#,##0_);[Red]\(&quot;$&quot;#,##0\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0" formatCode="&quot;$&quot;#,##0_);[Red]\(&quot;$&quot;#,##0\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0" formatCode="&quot;$&quot;#,##0_);[Red]\(&quot;$&quot;#,##0\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0" formatCode="&quot;$&quot;#,##0_);[Red]\(&quot;$&quot;#,##0\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0" formatCode="&quot;$&quot;#,##0_);[Red]\(&quot;$&quot;#,##0\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5" formatCode="mm/dd/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outline="0"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alignment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EE0C0C3-D817-4C78-A924-F5812CDE44A7}" name="Table21713" displayName="Table21713" ref="A1:N10" totalsRowShown="0" headerRowDxfId="58" dataDxfId="57" tableBorderDxfId="56">
  <autoFilter ref="A1:N10" xr:uid="{3993BFA1-6B88-44CB-9AD8-B88C1DBDFF86}"/>
  <sortState xmlns:xlrd2="http://schemas.microsoft.com/office/spreadsheetml/2017/richdata2" ref="A2:N10">
    <sortCondition ref="A1:A10"/>
  </sortState>
  <tableColumns count="14">
    <tableColumn id="1" xr3:uid="{1D5D9856-FD75-4F9A-AF06-3120160C6716}" name="Parcel Number" dataDxfId="55"/>
    <tableColumn id="2" xr3:uid="{95CADEFD-4DEA-4180-B7A3-CAA61185EEDC}" name="Street Address" dataDxfId="54"/>
    <tableColumn id="3" xr3:uid="{D6AD1C95-352A-45B6-B0DD-D10FE155E32F}" name="Sale Date" dataDxfId="53"/>
    <tableColumn id="4" xr3:uid="{662A7AA2-EE89-4F3E-BCD0-540F18D4B5F8}" name="Sale Price" dataDxfId="52"/>
    <tableColumn id="5" xr3:uid="{0664EAD6-32E1-443A-AEAD-2B456E25D57D}" name="Instr." dataDxfId="51"/>
    <tableColumn id="6" xr3:uid="{AC886DB5-23F5-4C73-AF71-0C1889693A72}" name="Adj. Sale $" dataDxfId="50"/>
    <tableColumn id="7" xr3:uid="{016AB74D-2D20-4BFF-82CC-986075F2AB14}" name="Land + Yard" dataDxfId="49"/>
    <tableColumn id="8" xr3:uid="{E572009D-C94A-4999-A547-D0336E49520F}" name="Bldg. Residual" dataDxfId="48">
      <calculatedColumnFormula>F2-G2</calculatedColumnFormula>
    </tableColumn>
    <tableColumn id="9" xr3:uid="{720791E8-983F-43B3-B380-CC42EF56A235}" name="Cost Man. $" dataDxfId="47"/>
    <tableColumn id="10" xr3:uid="{E0855233-EE7E-41B9-91DE-FE3CCECDDF81}" name="E.C.F." dataDxfId="46">
      <calculatedColumnFormula>H2/I2</calculatedColumnFormula>
    </tableColumn>
    <tableColumn id="11" xr3:uid="{4D2ADAEF-EC84-4965-B362-87B16D0C59B9}" name="Floor Area" dataDxfId="45"/>
    <tableColumn id="12" xr3:uid="{77BB03A1-50C5-4A1C-A4EE-BEAB6E6FCFE0}" name="$/Sq.Ft." dataDxfId="44">
      <calculatedColumnFormula>H2/K2</calculatedColumnFormula>
    </tableColumn>
    <tableColumn id="14" xr3:uid="{B63C3D1D-1022-4447-9F8D-7B3AF784C148}" name="Dev. by Mean (%)" dataDxfId="43">
      <calculatedColumnFormula>ABS($I$13-J2)*100</calculatedColumnFormula>
    </tableColumn>
    <tableColumn id="15" xr3:uid="{3919F31F-CCB4-4C56-85D0-05498F170C76}" name="Other Parcels in Sale" dataDxfId="42"/>
  </tableColumns>
  <tableStyleInfo name="TableStyleLight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50EBC1E-E137-4FBE-BEC2-A3E6C88D5F71}" name="Table5" displayName="Table5" ref="A1:O4" totalsRowShown="0" headerRowDxfId="41" dataDxfId="40" tableBorderDxfId="39">
  <autoFilter ref="A1:O4" xr:uid="{0E2D6449-B042-4183-99AA-B72CD000AF22}"/>
  <sortState xmlns:xlrd2="http://schemas.microsoft.com/office/spreadsheetml/2017/richdata2" ref="A2:O4">
    <sortCondition ref="A1:A4"/>
  </sortState>
  <tableColumns count="15">
    <tableColumn id="1" xr3:uid="{D04FE3CC-B4A5-42B9-979C-63D648DF1F20}" name="Parcel Number" dataDxfId="38"/>
    <tableColumn id="2" xr3:uid="{622517E2-E574-4764-84A8-1E08F1E9E702}" name="Street Address" dataDxfId="37"/>
    <tableColumn id="3" xr3:uid="{02B49E2E-0C7F-4C9C-B52F-607DCB93BDEE}" name="Sale Date" dataDxfId="36"/>
    <tableColumn id="4" xr3:uid="{9F76D24F-CF44-4668-9F4A-D0F5CC8D42E2}" name="Sale Price" dataDxfId="35"/>
    <tableColumn id="5" xr3:uid="{D956514E-A27A-4F39-8BA7-2D7853A852BE}" name="Instr." dataDxfId="34"/>
    <tableColumn id="7" xr3:uid="{BA65895F-FAF2-4AE3-A402-4F5ECF8873A0}" name="Adj. Sale $" dataDxfId="33"/>
    <tableColumn id="11" xr3:uid="{9BA27F5E-51AC-450A-9FD5-392D654F73C0}" name="Land + Yard" dataDxfId="32"/>
    <tableColumn id="12" xr3:uid="{F981E10B-1981-4235-886C-0D355EB5CAC2}" name="Bldg. Residual" dataDxfId="31">
      <calculatedColumnFormula>F2-G2</calculatedColumnFormula>
    </tableColumn>
    <tableColumn id="13" xr3:uid="{AC5B78D5-0AB3-4403-A561-B1639CB4DFB2}" name="Cost Man. $" dataDxfId="30"/>
    <tableColumn id="14" xr3:uid="{E6CB864D-3E52-40D2-B9BC-030365298B2D}" name="E.C.F." dataDxfId="29">
      <calculatedColumnFormula>H2/I2</calculatedColumnFormula>
    </tableColumn>
    <tableColumn id="15" xr3:uid="{72E30EA7-BD54-4A5D-9F90-393BE8AA17E1}" name="Floor Area" dataDxfId="28"/>
    <tableColumn id="16" xr3:uid="{61B348E5-6C71-4907-BC92-448DD6A4ADEF}" name="$/Sq.Ft." dataDxfId="27">
      <calculatedColumnFormula>H2/K2</calculatedColumnFormula>
    </tableColumn>
    <tableColumn id="17" xr3:uid="{B82487E2-6B6B-4F75-A2EB-3A3314424D0D}" name="ECF Area" dataDxfId="26"/>
    <tableColumn id="18" xr3:uid="{7D57CFA3-4107-4F91-A124-2568931A2F2B}" name="Dev. by Mean (%)" dataDxfId="25">
      <calculatedColumnFormula>ABS($J$7-J2)*100</calculatedColumnFormula>
    </tableColumn>
    <tableColumn id="19" xr3:uid="{F65A8A36-9293-46F7-9FA0-C78B834B1642}" name="Other Parcels in Sale" dataDxfId="24"/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70537-B268-42C7-89C2-52BB741AB807}">
  <dimension ref="A1:BL21"/>
  <sheetViews>
    <sheetView view="pageBreakPreview" zoomScale="60" zoomScaleNormal="100" workbookViewId="0">
      <selection activeCell="K32" sqref="K32"/>
    </sheetView>
  </sheetViews>
  <sheetFormatPr defaultRowHeight="15" x14ac:dyDescent="0.25"/>
  <cols>
    <col min="1" max="1" width="19.140625" bestFit="1" customWidth="1"/>
    <col min="2" max="2" width="22.42578125" bestFit="1" customWidth="1"/>
    <col min="3" max="3" width="9.5703125" style="17" bestFit="1" customWidth="1"/>
    <col min="4" max="4" width="11.85546875" style="7" bestFit="1" customWidth="1"/>
    <col min="5" max="5" width="5.7109375" bestFit="1" customWidth="1"/>
    <col min="6" max="6" width="16.42578125" hidden="1" customWidth="1"/>
    <col min="7" max="7" width="13.7109375" style="7" bestFit="1" customWidth="1"/>
    <col min="8" max="8" width="14.7109375" style="7" bestFit="1" customWidth="1"/>
    <col min="9" max="9" width="12.7109375" style="12" bestFit="1" customWidth="1"/>
    <col min="10" max="10" width="13.7109375" style="7" bestFit="1" customWidth="1"/>
    <col min="11" max="11" width="11.140625" style="7" bestFit="1" customWidth="1"/>
    <col min="12" max="12" width="13.85546875" style="7" bestFit="1" customWidth="1"/>
    <col min="13" max="13" width="13.140625" style="7" bestFit="1" customWidth="1"/>
    <col min="14" max="14" width="7.5703125" style="22" bestFit="1" customWidth="1"/>
    <col min="15" max="15" width="10" style="27" hidden="1" customWidth="1"/>
    <col min="16" max="16" width="15.85546875" style="32" hidden="1" customWidth="1"/>
    <col min="17" max="17" width="9" style="40" hidden="1" customWidth="1"/>
    <col min="18" max="18" width="19.140625" style="42" hidden="1" customWidth="1"/>
    <col min="19" max="19" width="16.42578125" hidden="1" customWidth="1"/>
    <col min="20" max="20" width="9.7109375" hidden="1" customWidth="1"/>
    <col min="21" max="21" width="10.7109375" style="7" hidden="1" customWidth="1"/>
    <col min="22" max="22" width="11.5703125" hidden="1" customWidth="1"/>
    <col min="23" max="23" width="10.42578125" style="17" hidden="1" customWidth="1"/>
    <col min="24" max="24" width="58" hidden="1" customWidth="1"/>
    <col min="25" max="25" width="27.7109375" hidden="1" customWidth="1"/>
    <col min="26" max="26" width="14.28515625" hidden="1" customWidth="1"/>
    <col min="27" max="27" width="13.85546875" hidden="1" customWidth="1"/>
    <col min="28" max="28" width="19" hidden="1" customWidth="1"/>
    <col min="29" max="29" width="7.28515625" hidden="1" customWidth="1"/>
    <col min="30" max="30" width="13.140625" hidden="1" customWidth="1"/>
    <col min="31" max="31" width="6.5703125" hidden="1" customWidth="1"/>
    <col min="32" max="32" width="20.42578125" hidden="1" customWidth="1"/>
    <col min="33" max="33" width="17" hidden="1" customWidth="1"/>
    <col min="34" max="34" width="15" hidden="1" customWidth="1"/>
    <col min="35" max="35" width="10.85546875" hidden="1" customWidth="1"/>
    <col min="36" max="36" width="16.7109375" hidden="1" customWidth="1"/>
    <col min="37" max="37" width="21.42578125" hidden="1" customWidth="1"/>
    <col min="38" max="38" width="21.140625" hidden="1" customWidth="1"/>
    <col min="39" max="39" width="17" hidden="1" customWidth="1"/>
  </cols>
  <sheetData>
    <row r="1" spans="1:64" ht="18.75" x14ac:dyDescent="0.3">
      <c r="A1" s="94" t="s">
        <v>336</v>
      </c>
    </row>
    <row r="2" spans="1:64" x14ac:dyDescent="0.25">
      <c r="A2" s="1" t="s">
        <v>0</v>
      </c>
      <c r="B2" s="1" t="s">
        <v>1</v>
      </c>
      <c r="C2" s="16" t="s">
        <v>2</v>
      </c>
      <c r="D2" s="6" t="s">
        <v>3</v>
      </c>
      <c r="E2" s="1" t="s">
        <v>4</v>
      </c>
      <c r="F2" s="1" t="s">
        <v>5</v>
      </c>
      <c r="G2" s="6" t="s">
        <v>6</v>
      </c>
      <c r="H2" s="6" t="s">
        <v>7</v>
      </c>
      <c r="I2" s="11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21" t="s">
        <v>13</v>
      </c>
      <c r="O2" s="26" t="s">
        <v>14</v>
      </c>
      <c r="P2" s="31" t="s">
        <v>15</v>
      </c>
      <c r="Q2" s="36" t="s">
        <v>16</v>
      </c>
      <c r="R2" s="41" t="s">
        <v>17</v>
      </c>
      <c r="S2" s="1" t="s">
        <v>18</v>
      </c>
      <c r="T2" s="1" t="s">
        <v>19</v>
      </c>
      <c r="U2" s="6" t="s">
        <v>20</v>
      </c>
      <c r="V2" s="1" t="s">
        <v>21</v>
      </c>
      <c r="W2" s="16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" t="s">
        <v>35</v>
      </c>
      <c r="AK2" s="1" t="s">
        <v>36</v>
      </c>
      <c r="AL2" s="1" t="s">
        <v>37</v>
      </c>
      <c r="AM2" s="1" t="s">
        <v>38</v>
      </c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x14ac:dyDescent="0.25">
      <c r="A3" t="s">
        <v>224</v>
      </c>
      <c r="B3" t="s">
        <v>225</v>
      </c>
      <c r="C3" s="17">
        <v>44207</v>
      </c>
      <c r="D3" s="7">
        <v>260000</v>
      </c>
      <c r="E3" t="s">
        <v>41</v>
      </c>
      <c r="F3" t="s">
        <v>42</v>
      </c>
      <c r="G3" s="7">
        <v>260000</v>
      </c>
      <c r="H3" s="7">
        <v>116800</v>
      </c>
      <c r="I3" s="12">
        <f t="shared" ref="I3:I13" si="0">H3/G3*100</f>
        <v>44.92307692307692</v>
      </c>
      <c r="J3" s="7">
        <v>374988</v>
      </c>
      <c r="K3" s="7">
        <v>240000</v>
      </c>
      <c r="L3" s="7">
        <f t="shared" ref="L3:L13" si="1">G3-K3</f>
        <v>20000</v>
      </c>
      <c r="M3" s="7">
        <v>136489.390625</v>
      </c>
      <c r="N3" s="22">
        <f t="shared" ref="N3:N13" si="2">L3/M3</f>
        <v>0.14653153558981977</v>
      </c>
      <c r="O3" s="27">
        <v>1248</v>
      </c>
      <c r="P3" s="32">
        <f t="shared" ref="P3:P13" si="3">L3/O3</f>
        <v>16.025641025641026</v>
      </c>
      <c r="Q3" s="37" t="s">
        <v>51</v>
      </c>
      <c r="R3" s="42" t="e">
        <f>ABS(#REF!-N3)*100</f>
        <v>#REF!</v>
      </c>
      <c r="S3" t="s">
        <v>44</v>
      </c>
      <c r="U3" s="7">
        <v>240000</v>
      </c>
      <c r="V3" t="s">
        <v>45</v>
      </c>
      <c r="W3" s="17" t="s">
        <v>46</v>
      </c>
      <c r="Y3" t="s">
        <v>47</v>
      </c>
      <c r="Z3">
        <v>401</v>
      </c>
      <c r="AA3">
        <v>49</v>
      </c>
    </row>
    <row r="4" spans="1:64" x14ac:dyDescent="0.25">
      <c r="A4" t="s">
        <v>147</v>
      </c>
      <c r="B4" t="s">
        <v>148</v>
      </c>
      <c r="C4" s="17">
        <v>44536</v>
      </c>
      <c r="D4" s="7">
        <v>380000</v>
      </c>
      <c r="E4" t="s">
        <v>41</v>
      </c>
      <c r="F4" t="s">
        <v>42</v>
      </c>
      <c r="G4" s="7">
        <v>380000</v>
      </c>
      <c r="H4" s="7">
        <v>169700</v>
      </c>
      <c r="I4" s="12">
        <f t="shared" si="0"/>
        <v>44.65789473684211</v>
      </c>
      <c r="J4" s="7">
        <v>491430</v>
      </c>
      <c r="K4" s="7">
        <v>324000</v>
      </c>
      <c r="L4" s="7">
        <f t="shared" si="1"/>
        <v>56000</v>
      </c>
      <c r="M4" s="7">
        <v>169292.2110006951</v>
      </c>
      <c r="N4" s="22">
        <f t="shared" si="2"/>
        <v>0.33078899300198794</v>
      </c>
      <c r="O4" s="27">
        <v>1192</v>
      </c>
      <c r="P4" s="32">
        <f t="shared" si="3"/>
        <v>46.979865771812079</v>
      </c>
      <c r="Q4" s="37" t="s">
        <v>51</v>
      </c>
      <c r="R4" s="42" t="e">
        <f>ABS(#REF!-N4)*100</f>
        <v>#REF!</v>
      </c>
      <c r="S4" t="s">
        <v>52</v>
      </c>
      <c r="U4" s="7">
        <v>324000</v>
      </c>
      <c r="V4" t="s">
        <v>45</v>
      </c>
      <c r="W4" s="17" t="s">
        <v>46</v>
      </c>
      <c r="Y4" t="s">
        <v>47</v>
      </c>
      <c r="Z4">
        <v>401</v>
      </c>
      <c r="AA4">
        <v>49</v>
      </c>
    </row>
    <row r="5" spans="1:64" x14ac:dyDescent="0.25">
      <c r="A5" t="s">
        <v>278</v>
      </c>
      <c r="B5" t="s">
        <v>279</v>
      </c>
      <c r="C5" s="17">
        <v>44932</v>
      </c>
      <c r="D5" s="7">
        <v>260000</v>
      </c>
      <c r="E5" t="s">
        <v>41</v>
      </c>
      <c r="F5" t="s">
        <v>42</v>
      </c>
      <c r="G5" s="7">
        <v>260000</v>
      </c>
      <c r="H5" s="7">
        <v>104900</v>
      </c>
      <c r="I5" s="12">
        <f t="shared" si="0"/>
        <v>40.346153846153847</v>
      </c>
      <c r="J5" s="7">
        <v>418637</v>
      </c>
      <c r="K5" s="7">
        <v>158250</v>
      </c>
      <c r="L5" s="7">
        <f t="shared" si="1"/>
        <v>101750</v>
      </c>
      <c r="M5" s="7">
        <v>263283.11656344787</v>
      </c>
      <c r="N5" s="22">
        <f t="shared" si="2"/>
        <v>0.38646610283299176</v>
      </c>
      <c r="O5" s="27">
        <v>2236</v>
      </c>
      <c r="P5" s="32">
        <f t="shared" si="3"/>
        <v>45.505366726296955</v>
      </c>
      <c r="Q5" s="37" t="s">
        <v>51</v>
      </c>
      <c r="R5" s="42" t="e">
        <f>ABS(#REF!-N5)*100</f>
        <v>#REF!</v>
      </c>
      <c r="S5" t="s">
        <v>44</v>
      </c>
      <c r="U5" s="7">
        <v>158250</v>
      </c>
      <c r="V5" t="s">
        <v>45</v>
      </c>
      <c r="W5" s="17" t="s">
        <v>46</v>
      </c>
      <c r="Y5" t="s">
        <v>47</v>
      </c>
      <c r="Z5">
        <v>401</v>
      </c>
      <c r="AA5">
        <v>70</v>
      </c>
    </row>
    <row r="6" spans="1:64" x14ac:dyDescent="0.25">
      <c r="A6" t="s">
        <v>214</v>
      </c>
      <c r="B6" t="s">
        <v>215</v>
      </c>
      <c r="C6" s="17">
        <v>44403</v>
      </c>
      <c r="D6" s="7">
        <v>445000</v>
      </c>
      <c r="E6" t="s">
        <v>41</v>
      </c>
      <c r="F6" t="s">
        <v>42</v>
      </c>
      <c r="G6" s="7">
        <v>445000</v>
      </c>
      <c r="H6" s="7">
        <v>193900</v>
      </c>
      <c r="I6" s="12">
        <f t="shared" si="0"/>
        <v>43.573033707865164</v>
      </c>
      <c r="J6" s="7">
        <v>606699</v>
      </c>
      <c r="K6" s="7">
        <v>331500</v>
      </c>
      <c r="L6" s="7">
        <f t="shared" si="1"/>
        <v>113500</v>
      </c>
      <c r="M6" s="7">
        <v>278259.85534630937</v>
      </c>
      <c r="N6" s="22">
        <f t="shared" si="2"/>
        <v>0.40789211170523731</v>
      </c>
      <c r="O6" s="27">
        <v>1344</v>
      </c>
      <c r="P6" s="32">
        <f t="shared" si="3"/>
        <v>84.449404761904759</v>
      </c>
      <c r="Q6" s="37" t="s">
        <v>51</v>
      </c>
      <c r="R6" s="42" t="e">
        <f>ABS(#REF!-N6)*100</f>
        <v>#REF!</v>
      </c>
      <c r="S6" t="s">
        <v>44</v>
      </c>
      <c r="U6" s="7">
        <v>331500</v>
      </c>
      <c r="V6" t="s">
        <v>45</v>
      </c>
      <c r="W6" s="17" t="s">
        <v>46</v>
      </c>
      <c r="Y6" t="s">
        <v>53</v>
      </c>
      <c r="Z6">
        <v>101</v>
      </c>
      <c r="AA6">
        <v>85</v>
      </c>
    </row>
    <row r="7" spans="1:64" x14ac:dyDescent="0.25">
      <c r="A7" t="s">
        <v>217</v>
      </c>
      <c r="B7" t="s">
        <v>218</v>
      </c>
      <c r="C7" s="17">
        <v>44421</v>
      </c>
      <c r="D7" s="7">
        <v>110000</v>
      </c>
      <c r="E7" t="s">
        <v>41</v>
      </c>
      <c r="F7" t="s">
        <v>42</v>
      </c>
      <c r="G7" s="7">
        <v>110000</v>
      </c>
      <c r="H7" s="7">
        <v>36200</v>
      </c>
      <c r="I7" s="12">
        <f t="shared" si="0"/>
        <v>32.909090909090907</v>
      </c>
      <c r="J7" s="7">
        <v>121483</v>
      </c>
      <c r="K7" s="7">
        <v>88526</v>
      </c>
      <c r="L7" s="7">
        <f t="shared" si="1"/>
        <v>21474</v>
      </c>
      <c r="M7" s="7">
        <v>33323.559150657202</v>
      </c>
      <c r="N7" s="22">
        <f t="shared" si="2"/>
        <v>0.64440895712595259</v>
      </c>
      <c r="O7" s="27">
        <v>0</v>
      </c>
      <c r="P7" s="32" t="e">
        <f t="shared" si="3"/>
        <v>#DIV/0!</v>
      </c>
      <c r="Q7" s="37" t="s">
        <v>51</v>
      </c>
      <c r="R7" s="42" t="e">
        <f>ABS(#REF!-N7)*100</f>
        <v>#REF!</v>
      </c>
      <c r="U7" s="7">
        <v>88526</v>
      </c>
      <c r="V7" t="s">
        <v>45</v>
      </c>
      <c r="W7" s="17" t="s">
        <v>46</v>
      </c>
      <c r="Y7" t="s">
        <v>47</v>
      </c>
      <c r="Z7">
        <v>401</v>
      </c>
      <c r="AA7">
        <v>75</v>
      </c>
    </row>
    <row r="8" spans="1:64" x14ac:dyDescent="0.25">
      <c r="A8" t="s">
        <v>49</v>
      </c>
      <c r="B8" t="s">
        <v>50</v>
      </c>
      <c r="C8" s="17">
        <v>45281</v>
      </c>
      <c r="D8" s="7">
        <v>280000</v>
      </c>
      <c r="E8" t="s">
        <v>41</v>
      </c>
      <c r="F8" t="s">
        <v>42</v>
      </c>
      <c r="G8" s="7">
        <v>280000</v>
      </c>
      <c r="H8" s="7">
        <v>0</v>
      </c>
      <c r="I8" s="12">
        <f t="shared" si="0"/>
        <v>0</v>
      </c>
      <c r="J8" s="7">
        <v>393385</v>
      </c>
      <c r="K8" s="7">
        <v>53235</v>
      </c>
      <c r="L8" s="7">
        <f t="shared" si="1"/>
        <v>226765</v>
      </c>
      <c r="M8" s="7">
        <v>343933.26548281091</v>
      </c>
      <c r="N8" s="22">
        <f t="shared" si="2"/>
        <v>0.65932848828004176</v>
      </c>
      <c r="O8" s="27">
        <v>2070</v>
      </c>
      <c r="P8" s="32">
        <f t="shared" si="3"/>
        <v>109.54830917874396</v>
      </c>
      <c r="Q8" s="37" t="s">
        <v>51</v>
      </c>
      <c r="R8" s="42">
        <f>ABS(N20-N8)*100</f>
        <v>65.932848828004182</v>
      </c>
      <c r="S8" t="s">
        <v>52</v>
      </c>
      <c r="U8" s="7">
        <v>53235</v>
      </c>
      <c r="V8" t="s">
        <v>45</v>
      </c>
      <c r="W8" s="17" t="s">
        <v>46</v>
      </c>
      <c r="Y8" t="s">
        <v>47</v>
      </c>
      <c r="Z8">
        <v>401</v>
      </c>
      <c r="AA8">
        <v>80</v>
      </c>
    </row>
    <row r="9" spans="1:64" x14ac:dyDescent="0.25">
      <c r="A9" t="s">
        <v>221</v>
      </c>
      <c r="B9" t="s">
        <v>222</v>
      </c>
      <c r="C9" s="17">
        <v>45279</v>
      </c>
      <c r="D9" s="7">
        <v>755000</v>
      </c>
      <c r="E9" t="s">
        <v>41</v>
      </c>
      <c r="F9" t="s">
        <v>42</v>
      </c>
      <c r="G9" s="7">
        <v>755000</v>
      </c>
      <c r="H9" s="7">
        <v>334900</v>
      </c>
      <c r="I9" s="12">
        <f t="shared" si="0"/>
        <v>44.357615894039739</v>
      </c>
      <c r="J9" s="7">
        <v>791742</v>
      </c>
      <c r="K9" s="7">
        <v>412943</v>
      </c>
      <c r="L9" s="7">
        <f t="shared" si="1"/>
        <v>342057</v>
      </c>
      <c r="M9" s="7">
        <v>383012.11663059273</v>
      </c>
      <c r="N9" s="22">
        <f t="shared" si="2"/>
        <v>0.89307096341786729</v>
      </c>
      <c r="O9" s="27">
        <v>2952</v>
      </c>
      <c r="P9" s="32">
        <f t="shared" si="3"/>
        <v>115.8729674796748</v>
      </c>
      <c r="Q9" s="37" t="s">
        <v>51</v>
      </c>
      <c r="R9" s="42" t="e">
        <f>ABS(#REF!-N9)*100</f>
        <v>#REF!</v>
      </c>
      <c r="S9" t="s">
        <v>67</v>
      </c>
      <c r="U9" s="7">
        <v>412425</v>
      </c>
      <c r="V9" t="s">
        <v>45</v>
      </c>
      <c r="W9" s="17" t="s">
        <v>46</v>
      </c>
      <c r="X9" t="s">
        <v>223</v>
      </c>
      <c r="Y9" t="s">
        <v>47</v>
      </c>
      <c r="Z9">
        <v>401</v>
      </c>
      <c r="AA9">
        <v>40</v>
      </c>
    </row>
    <row r="10" spans="1:64" x14ac:dyDescent="0.25">
      <c r="A10" t="s">
        <v>226</v>
      </c>
      <c r="B10" t="s">
        <v>222</v>
      </c>
      <c r="C10" s="17">
        <v>45279</v>
      </c>
      <c r="D10" s="7">
        <v>755000</v>
      </c>
      <c r="E10" t="s">
        <v>41</v>
      </c>
      <c r="F10" t="s">
        <v>42</v>
      </c>
      <c r="G10" s="7">
        <v>755000</v>
      </c>
      <c r="H10" s="7">
        <v>334900</v>
      </c>
      <c r="I10" s="12">
        <f t="shared" si="0"/>
        <v>44.357615894039739</v>
      </c>
      <c r="J10" s="7">
        <v>791742</v>
      </c>
      <c r="K10" s="7">
        <v>412943</v>
      </c>
      <c r="L10" s="7">
        <f t="shared" si="1"/>
        <v>342057</v>
      </c>
      <c r="M10" s="7">
        <v>383012.11663059273</v>
      </c>
      <c r="N10" s="22">
        <f t="shared" si="2"/>
        <v>0.89307096341786729</v>
      </c>
      <c r="O10" s="27">
        <v>2952</v>
      </c>
      <c r="P10" s="32">
        <f t="shared" si="3"/>
        <v>115.8729674796748</v>
      </c>
      <c r="Q10" s="37" t="s">
        <v>51</v>
      </c>
      <c r="R10" s="42" t="e">
        <f>ABS(#REF!-N10)*100</f>
        <v>#REF!</v>
      </c>
      <c r="U10" s="7">
        <v>412425</v>
      </c>
      <c r="V10" t="s">
        <v>45</v>
      </c>
      <c r="W10" s="17" t="s">
        <v>46</v>
      </c>
      <c r="X10" t="s">
        <v>227</v>
      </c>
      <c r="Y10" t="s">
        <v>47</v>
      </c>
      <c r="Z10">
        <v>401</v>
      </c>
      <c r="AA10">
        <v>40</v>
      </c>
    </row>
    <row r="11" spans="1:64" x14ac:dyDescent="0.25">
      <c r="A11" t="s">
        <v>233</v>
      </c>
      <c r="B11" t="s">
        <v>234</v>
      </c>
      <c r="C11" s="17">
        <v>45279</v>
      </c>
      <c r="D11" s="7">
        <v>755000</v>
      </c>
      <c r="E11" t="s">
        <v>41</v>
      </c>
      <c r="F11" t="s">
        <v>42</v>
      </c>
      <c r="G11" s="7">
        <v>755000</v>
      </c>
      <c r="H11" s="7">
        <v>334900</v>
      </c>
      <c r="I11" s="12">
        <f t="shared" si="0"/>
        <v>44.357615894039739</v>
      </c>
      <c r="J11" s="7">
        <v>791742</v>
      </c>
      <c r="K11" s="7">
        <v>412943</v>
      </c>
      <c r="L11" s="7">
        <f t="shared" si="1"/>
        <v>342057</v>
      </c>
      <c r="M11" s="7">
        <v>383012.11663059273</v>
      </c>
      <c r="N11" s="22">
        <f t="shared" si="2"/>
        <v>0.89307096341786729</v>
      </c>
      <c r="O11" s="27">
        <v>2952</v>
      </c>
      <c r="P11" s="32">
        <f t="shared" si="3"/>
        <v>115.8729674796748</v>
      </c>
      <c r="Q11" s="37" t="s">
        <v>51</v>
      </c>
      <c r="R11" s="42" t="e">
        <f>ABS(#REF!-N11)*100</f>
        <v>#REF!</v>
      </c>
      <c r="S11" t="s">
        <v>44</v>
      </c>
      <c r="U11" s="7">
        <v>412425</v>
      </c>
      <c r="V11" t="s">
        <v>45</v>
      </c>
      <c r="W11" s="17" t="s">
        <v>46</v>
      </c>
      <c r="X11" t="s">
        <v>235</v>
      </c>
      <c r="Y11" t="s">
        <v>47</v>
      </c>
      <c r="Z11">
        <v>401</v>
      </c>
      <c r="AA11">
        <v>64</v>
      </c>
    </row>
    <row r="12" spans="1:64" x14ac:dyDescent="0.25">
      <c r="A12" t="s">
        <v>217</v>
      </c>
      <c r="B12" t="s">
        <v>218</v>
      </c>
      <c r="C12" s="17">
        <v>44953</v>
      </c>
      <c r="D12" s="7">
        <v>145000</v>
      </c>
      <c r="E12" t="s">
        <v>41</v>
      </c>
      <c r="F12" t="s">
        <v>42</v>
      </c>
      <c r="G12" s="7">
        <v>145000</v>
      </c>
      <c r="H12" s="7">
        <v>37100</v>
      </c>
      <c r="I12" s="12">
        <f t="shared" si="0"/>
        <v>25.586206896551722</v>
      </c>
      <c r="J12" s="7">
        <v>121483</v>
      </c>
      <c r="K12" s="7">
        <v>88526</v>
      </c>
      <c r="L12" s="7">
        <f t="shared" si="1"/>
        <v>56474</v>
      </c>
      <c r="M12" s="7">
        <v>33323.559150657202</v>
      </c>
      <c r="N12" s="22">
        <f t="shared" si="2"/>
        <v>1.6947169341869723</v>
      </c>
      <c r="O12" s="27">
        <v>0</v>
      </c>
      <c r="P12" s="32" t="e">
        <f t="shared" si="3"/>
        <v>#DIV/0!</v>
      </c>
      <c r="Q12" s="37" t="s">
        <v>51</v>
      </c>
      <c r="R12" s="42" t="e">
        <f>ABS(#REF!-N12)*100</f>
        <v>#REF!</v>
      </c>
      <c r="U12" s="7">
        <v>88526</v>
      </c>
      <c r="V12" t="s">
        <v>45</v>
      </c>
      <c r="W12" s="17" t="s">
        <v>46</v>
      </c>
      <c r="Y12" t="s">
        <v>71</v>
      </c>
      <c r="Z12">
        <v>401</v>
      </c>
      <c r="AA12">
        <v>70</v>
      </c>
    </row>
    <row r="13" spans="1:64" ht="15.75" thickBot="1" x14ac:dyDescent="0.3">
      <c r="A13" t="s">
        <v>217</v>
      </c>
      <c r="B13" t="s">
        <v>218</v>
      </c>
      <c r="C13" s="17">
        <v>44686</v>
      </c>
      <c r="D13" s="7">
        <v>147000</v>
      </c>
      <c r="E13" t="s">
        <v>168</v>
      </c>
      <c r="F13" t="s">
        <v>42</v>
      </c>
      <c r="G13" s="7">
        <v>147000</v>
      </c>
      <c r="H13" s="7">
        <v>37100</v>
      </c>
      <c r="I13" s="12">
        <f t="shared" si="0"/>
        <v>25.238095238095237</v>
      </c>
      <c r="J13" s="7">
        <v>121483</v>
      </c>
      <c r="K13" s="7">
        <v>88526</v>
      </c>
      <c r="L13" s="7">
        <f t="shared" si="1"/>
        <v>58474</v>
      </c>
      <c r="M13" s="7">
        <v>33323.559150657202</v>
      </c>
      <c r="N13" s="22">
        <f t="shared" si="2"/>
        <v>1.7547345328761734</v>
      </c>
      <c r="O13" s="27">
        <v>0</v>
      </c>
      <c r="P13" s="32" t="e">
        <f t="shared" si="3"/>
        <v>#DIV/0!</v>
      </c>
      <c r="Q13" s="37" t="s">
        <v>51</v>
      </c>
      <c r="R13" s="42" t="e">
        <f>ABS(#REF!-N13)*100</f>
        <v>#REF!</v>
      </c>
      <c r="U13" s="7">
        <v>88526</v>
      </c>
      <c r="V13" t="s">
        <v>45</v>
      </c>
      <c r="W13" s="17" t="s">
        <v>46</v>
      </c>
      <c r="Y13" t="s">
        <v>71</v>
      </c>
      <c r="Z13">
        <v>401</v>
      </c>
      <c r="AA13">
        <v>35</v>
      </c>
    </row>
    <row r="14" spans="1:64" ht="15.75" thickTop="1" x14ac:dyDescent="0.25">
      <c r="A14" s="3"/>
      <c r="B14" s="3"/>
      <c r="C14" s="18" t="s">
        <v>307</v>
      </c>
      <c r="D14" s="8">
        <f>+SUM(D3:D13)</f>
        <v>4292000</v>
      </c>
      <c r="E14" s="3"/>
      <c r="F14" s="3"/>
      <c r="G14" s="8">
        <f>+SUM(G3:G13)</f>
        <v>4292000</v>
      </c>
      <c r="H14" s="8">
        <f>+SUM(H3:H13)</f>
        <v>1700400</v>
      </c>
      <c r="I14" s="13"/>
      <c r="J14" s="8">
        <f>+SUM(J3:J13)</f>
        <v>5024814</v>
      </c>
      <c r="K14" s="8"/>
      <c r="L14" s="8">
        <f>+SUM(L3:L13)</f>
        <v>1680608</v>
      </c>
      <c r="M14" s="8">
        <f>+SUM(M3:M13)</f>
        <v>2440264.8663620134</v>
      </c>
      <c r="N14" s="23"/>
      <c r="O14" s="28"/>
      <c r="P14" s="33" t="e">
        <f>AVERAGE(P3:P13)</f>
        <v>#DIV/0!</v>
      </c>
      <c r="Q14" s="38"/>
      <c r="R14" s="43">
        <f>ABS(N16-N15)*100</f>
        <v>10.258103864001322</v>
      </c>
      <c r="S14" s="3"/>
      <c r="T14" s="3"/>
      <c r="U14" s="8"/>
      <c r="V14" s="3"/>
      <c r="W14" s="18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1:64" x14ac:dyDescent="0.25">
      <c r="A15" s="4"/>
      <c r="B15" s="4"/>
      <c r="C15" s="19"/>
      <c r="D15" s="9"/>
      <c r="E15" s="4"/>
      <c r="F15" s="4"/>
      <c r="G15" s="9"/>
      <c r="H15" s="9" t="s">
        <v>308</v>
      </c>
      <c r="I15" s="14">
        <f>H14/G14*100</f>
        <v>39.617893755824788</v>
      </c>
      <c r="J15" s="9"/>
      <c r="K15" s="9"/>
      <c r="L15" s="9"/>
      <c r="M15" s="9" t="s">
        <v>309</v>
      </c>
      <c r="N15" s="24">
        <f>L14/M14</f>
        <v>0.68869901098296671</v>
      </c>
      <c r="O15" s="29"/>
      <c r="P15" s="34" t="s">
        <v>310</v>
      </c>
      <c r="Q15" s="39">
        <f>STDEV(N3:N13)</f>
        <v>0.52470206312434742</v>
      </c>
      <c r="R15" s="44"/>
      <c r="S15" s="4"/>
      <c r="T15" s="4"/>
      <c r="U15" s="9"/>
      <c r="V15" s="4"/>
      <c r="W15" s="19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</row>
    <row r="16" spans="1:64" x14ac:dyDescent="0.25">
      <c r="A16" s="5"/>
      <c r="B16" s="5"/>
      <c r="C16" s="20"/>
      <c r="D16" s="10"/>
      <c r="E16" s="5"/>
      <c r="F16" s="5"/>
      <c r="G16" s="10"/>
      <c r="H16" s="10" t="s">
        <v>311</v>
      </c>
      <c r="I16" s="15">
        <f>STDEV(I3:I13)</f>
        <v>14.025840290809226</v>
      </c>
      <c r="J16" s="10"/>
      <c r="K16" s="10"/>
      <c r="L16" s="10"/>
      <c r="M16" s="10" t="s">
        <v>312</v>
      </c>
      <c r="N16" s="47">
        <f>AVERAGE(N3:N13)</f>
        <v>0.79128004962297993</v>
      </c>
      <c r="O16" s="30"/>
      <c r="P16" s="35" t="s">
        <v>313</v>
      </c>
      <c r="Q16" s="46" t="e">
        <f>AVERAGE(R3:R13)</f>
        <v>#REF!</v>
      </c>
      <c r="R16" s="45" t="s">
        <v>314</v>
      </c>
      <c r="S16" s="5" t="e">
        <f>+(Q16/N16)</f>
        <v>#REF!</v>
      </c>
      <c r="T16" s="5"/>
      <c r="U16" s="10"/>
      <c r="V16" s="5"/>
      <c r="W16" s="20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</row>
    <row r="17" spans="1:57" x14ac:dyDescent="0.25">
      <c r="A17" t="s">
        <v>318</v>
      </c>
    </row>
    <row r="18" spans="1:57" x14ac:dyDescent="0.25">
      <c r="A18" t="s">
        <v>248</v>
      </c>
      <c r="B18" t="s">
        <v>249</v>
      </c>
      <c r="C18" s="17">
        <v>44715</v>
      </c>
      <c r="D18" s="7">
        <v>135000</v>
      </c>
      <c r="E18" t="s">
        <v>41</v>
      </c>
      <c r="F18" t="s">
        <v>42</v>
      </c>
      <c r="G18" s="7">
        <v>135000</v>
      </c>
      <c r="H18" s="7">
        <v>81100</v>
      </c>
      <c r="I18" s="12">
        <f>H18/G18*100</f>
        <v>60.074074074074069</v>
      </c>
      <c r="J18" s="7">
        <v>255722</v>
      </c>
      <c r="K18" s="7">
        <v>128825</v>
      </c>
      <c r="L18" s="7">
        <f>G18-K18</f>
        <v>6175</v>
      </c>
      <c r="M18" s="7">
        <v>128308.39202319262</v>
      </c>
      <c r="N18" s="22">
        <f>L18/M18</f>
        <v>4.8126236348467577E-2</v>
      </c>
      <c r="O18" s="27">
        <v>1811</v>
      </c>
      <c r="P18" s="32">
        <f>L18/O18</f>
        <v>3.409718387631143</v>
      </c>
      <c r="Q18" s="37" t="s">
        <v>51</v>
      </c>
      <c r="R18" s="42" t="e">
        <f>ABS(#REF!-N18)*100</f>
        <v>#REF!</v>
      </c>
      <c r="S18" t="s">
        <v>142</v>
      </c>
      <c r="U18" s="7">
        <v>128625</v>
      </c>
      <c r="V18" t="s">
        <v>45</v>
      </c>
      <c r="W18" s="17" t="s">
        <v>46</v>
      </c>
      <c r="Y18" t="s">
        <v>47</v>
      </c>
      <c r="Z18">
        <v>401</v>
      </c>
      <c r="AA18">
        <v>75</v>
      </c>
      <c r="AL18" s="2"/>
      <c r="BC18" s="2"/>
      <c r="BE18" s="2"/>
    </row>
    <row r="20" spans="1:57" x14ac:dyDescent="0.25">
      <c r="A20" t="s">
        <v>328</v>
      </c>
    </row>
    <row r="21" spans="1:57" x14ac:dyDescent="0.25">
      <c r="A21" t="s">
        <v>335</v>
      </c>
    </row>
  </sheetData>
  <conditionalFormatting sqref="A3:AM13">
    <cfRule type="expression" dxfId="23" priority="3" stopIfTrue="1">
      <formula>MOD(ROW(),4)&gt;1</formula>
    </cfRule>
    <cfRule type="expression" dxfId="22" priority="4" stopIfTrue="1">
      <formula>MOD(ROW(),4)&lt;2</formula>
    </cfRule>
  </conditionalFormatting>
  <conditionalFormatting sqref="A18:AM18">
    <cfRule type="expression" dxfId="21" priority="1" stopIfTrue="1">
      <formula>MOD(ROW(),4)&gt;1</formula>
    </cfRule>
    <cfRule type="expression" dxfId="20" priority="2" stopIfTrue="1">
      <formula>MOD(ROW(),4)&lt;2</formula>
    </cfRule>
  </conditionalFormatting>
  <pageMargins left="0.7" right="0.7" top="0.75" bottom="0.75" header="0.3" footer="0.3"/>
  <pageSetup scale="72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CD689-BBCF-4587-862A-CB2E4405BDCE}">
  <dimension ref="A1:BL12"/>
  <sheetViews>
    <sheetView zoomScaleNormal="100" workbookViewId="0">
      <selection activeCell="M27" sqref="M27"/>
    </sheetView>
  </sheetViews>
  <sheetFormatPr defaultRowHeight="15" x14ac:dyDescent="0.25"/>
  <cols>
    <col min="1" max="1" width="19.140625" bestFit="1" customWidth="1"/>
    <col min="2" max="2" width="22.42578125" bestFit="1" customWidth="1"/>
    <col min="3" max="3" width="9.5703125" style="17" bestFit="1" customWidth="1"/>
    <col min="4" max="4" width="11.85546875" style="7" bestFit="1" customWidth="1"/>
    <col min="5" max="5" width="5.7109375" bestFit="1" customWidth="1"/>
    <col min="6" max="6" width="16.42578125" hidden="1" customWidth="1"/>
    <col min="7" max="7" width="13.7109375" style="7" bestFit="1" customWidth="1"/>
    <col min="8" max="8" width="14.7109375" style="7" bestFit="1" customWidth="1"/>
    <col min="9" max="9" width="12.7109375" style="12" bestFit="1" customWidth="1"/>
    <col min="10" max="10" width="13.7109375" style="7" bestFit="1" customWidth="1"/>
    <col min="11" max="11" width="11.140625" style="7" bestFit="1" customWidth="1"/>
    <col min="12" max="12" width="13.85546875" style="7" bestFit="1" customWidth="1"/>
    <col min="13" max="13" width="13.140625" style="7" bestFit="1" customWidth="1"/>
    <col min="14" max="14" width="7.5703125" style="22" bestFit="1" customWidth="1"/>
    <col min="15" max="15" width="10" style="27" hidden="1" customWidth="1"/>
    <col min="16" max="16" width="15.85546875" style="32" hidden="1" customWidth="1"/>
    <col min="17" max="17" width="9" style="40" hidden="1" customWidth="1"/>
    <col min="18" max="18" width="19.140625" style="42" hidden="1" customWidth="1"/>
    <col min="19" max="19" width="16.42578125" hidden="1" customWidth="1"/>
    <col min="20" max="20" width="9.7109375" hidden="1" customWidth="1"/>
    <col min="21" max="21" width="10.7109375" style="7" hidden="1" customWidth="1"/>
    <col min="22" max="22" width="11.5703125" hidden="1" customWidth="1"/>
    <col min="23" max="23" width="10.42578125" style="17" hidden="1" customWidth="1"/>
    <col min="24" max="24" width="58" hidden="1" customWidth="1"/>
    <col min="25" max="25" width="27.7109375" hidden="1" customWidth="1"/>
    <col min="26" max="26" width="14.28515625" hidden="1" customWidth="1"/>
    <col min="27" max="27" width="13.85546875" hidden="1" customWidth="1"/>
    <col min="28" max="28" width="19" hidden="1" customWidth="1"/>
    <col min="29" max="29" width="7.28515625" hidden="1" customWidth="1"/>
    <col min="30" max="30" width="13.140625" hidden="1" customWidth="1"/>
    <col min="31" max="31" width="6.5703125" hidden="1" customWidth="1"/>
    <col min="32" max="32" width="20.42578125" hidden="1" customWidth="1"/>
    <col min="33" max="33" width="17" hidden="1" customWidth="1"/>
    <col min="34" max="34" width="15" hidden="1" customWidth="1"/>
    <col min="35" max="35" width="10.85546875" hidden="1" customWidth="1"/>
    <col min="36" max="36" width="16.7109375" hidden="1" customWidth="1"/>
    <col min="37" max="37" width="21.42578125" hidden="1" customWidth="1"/>
    <col min="38" max="38" width="21.140625" hidden="1" customWidth="1"/>
    <col min="39" max="39" width="17" hidden="1" customWidth="1"/>
  </cols>
  <sheetData>
    <row r="1" spans="1:64" x14ac:dyDescent="0.25">
      <c r="A1" t="s">
        <v>321</v>
      </c>
    </row>
    <row r="2" spans="1:64" x14ac:dyDescent="0.25">
      <c r="A2" s="1" t="s">
        <v>0</v>
      </c>
      <c r="B2" s="1" t="s">
        <v>1</v>
      </c>
      <c r="C2" s="16" t="s">
        <v>2</v>
      </c>
      <c r="D2" s="6" t="s">
        <v>3</v>
      </c>
      <c r="E2" s="1" t="s">
        <v>4</v>
      </c>
      <c r="F2" s="1" t="s">
        <v>5</v>
      </c>
      <c r="G2" s="6" t="s">
        <v>6</v>
      </c>
      <c r="H2" s="6" t="s">
        <v>7</v>
      </c>
      <c r="I2" s="11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21" t="s">
        <v>13</v>
      </c>
      <c r="O2" s="26" t="s">
        <v>14</v>
      </c>
      <c r="P2" s="31" t="s">
        <v>15</v>
      </c>
      <c r="Q2" s="36" t="s">
        <v>16</v>
      </c>
      <c r="R2" s="41" t="s">
        <v>17</v>
      </c>
      <c r="S2" s="1" t="s">
        <v>18</v>
      </c>
      <c r="T2" s="1" t="s">
        <v>19</v>
      </c>
      <c r="U2" s="6" t="s">
        <v>20</v>
      </c>
      <c r="V2" s="1" t="s">
        <v>21</v>
      </c>
      <c r="W2" s="16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" t="s">
        <v>35</v>
      </c>
      <c r="AK2" s="1" t="s">
        <v>36</v>
      </c>
      <c r="AL2" s="1" t="s">
        <v>37</v>
      </c>
      <c r="AM2" s="1" t="s">
        <v>38</v>
      </c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x14ac:dyDescent="0.25">
      <c r="A3" t="s">
        <v>175</v>
      </c>
      <c r="B3" t="s">
        <v>176</v>
      </c>
      <c r="C3" s="17">
        <v>44032</v>
      </c>
      <c r="D3" s="7">
        <v>40000</v>
      </c>
      <c r="E3" t="s">
        <v>41</v>
      </c>
      <c r="F3" t="s">
        <v>42</v>
      </c>
      <c r="G3" s="7">
        <v>40000</v>
      </c>
      <c r="H3" s="7">
        <v>28700</v>
      </c>
      <c r="I3" s="12">
        <f t="shared" ref="I3:I6" si="0">H3/G3*100</f>
        <v>71.75</v>
      </c>
      <c r="J3" s="7">
        <v>127254</v>
      </c>
      <c r="K3" s="7">
        <v>10876</v>
      </c>
      <c r="L3" s="7">
        <f t="shared" ref="L3:L6" si="1">G3-K3</f>
        <v>29124</v>
      </c>
      <c r="M3" s="7">
        <v>186503.203125</v>
      </c>
      <c r="N3" s="22">
        <f t="shared" ref="N3:N6" si="2">L3/M3</f>
        <v>0.15615817590264242</v>
      </c>
      <c r="O3" s="27">
        <v>2268</v>
      </c>
      <c r="P3" s="32">
        <f t="shared" ref="P3:P6" si="3">L3/O3</f>
        <v>12.841269841269842</v>
      </c>
      <c r="Q3" s="37" t="s">
        <v>165</v>
      </c>
      <c r="R3" s="42">
        <f>ABS(N69-N3)*100</f>
        <v>15.615817590264241</v>
      </c>
      <c r="S3" t="s">
        <v>44</v>
      </c>
      <c r="U3" s="7">
        <v>10876</v>
      </c>
      <c r="V3" t="s">
        <v>45</v>
      </c>
      <c r="W3" s="17" t="s">
        <v>46</v>
      </c>
      <c r="Y3" t="s">
        <v>257</v>
      </c>
      <c r="Z3">
        <v>401</v>
      </c>
      <c r="AA3">
        <v>41</v>
      </c>
    </row>
    <row r="4" spans="1:64" x14ac:dyDescent="0.25">
      <c r="A4" t="s">
        <v>173</v>
      </c>
      <c r="B4" t="s">
        <v>174</v>
      </c>
      <c r="C4" s="17">
        <v>44946</v>
      </c>
      <c r="D4" s="7">
        <v>25000</v>
      </c>
      <c r="E4" t="s">
        <v>41</v>
      </c>
      <c r="F4" t="s">
        <v>42</v>
      </c>
      <c r="G4" s="7">
        <v>25000</v>
      </c>
      <c r="H4" s="7">
        <v>32000</v>
      </c>
      <c r="I4" s="12">
        <f t="shared" si="0"/>
        <v>128</v>
      </c>
      <c r="J4" s="7">
        <v>72497</v>
      </c>
      <c r="K4" s="7">
        <v>6502</v>
      </c>
      <c r="L4" s="7">
        <f t="shared" si="1"/>
        <v>18498</v>
      </c>
      <c r="M4" s="7">
        <v>105761.21875</v>
      </c>
      <c r="N4" s="22">
        <f t="shared" si="2"/>
        <v>0.17490343075306136</v>
      </c>
      <c r="O4" s="27">
        <v>1116</v>
      </c>
      <c r="P4" s="32">
        <f t="shared" si="3"/>
        <v>16.5752688172043</v>
      </c>
      <c r="Q4" s="37" t="s">
        <v>165</v>
      </c>
      <c r="R4" s="42">
        <f>ABS(N75-N4)*100</f>
        <v>17.490343075306136</v>
      </c>
      <c r="S4" t="s">
        <v>44</v>
      </c>
      <c r="U4" s="7">
        <v>6502</v>
      </c>
      <c r="V4" t="s">
        <v>45</v>
      </c>
      <c r="W4" s="17" t="s">
        <v>46</v>
      </c>
      <c r="Y4" t="s">
        <v>257</v>
      </c>
      <c r="Z4">
        <v>401</v>
      </c>
      <c r="AA4">
        <v>82</v>
      </c>
    </row>
    <row r="5" spans="1:64" x14ac:dyDescent="0.25">
      <c r="A5" t="s">
        <v>169</v>
      </c>
      <c r="B5" t="s">
        <v>170</v>
      </c>
      <c r="C5" s="17">
        <v>44497</v>
      </c>
      <c r="D5" s="7">
        <v>87500</v>
      </c>
      <c r="E5" t="s">
        <v>41</v>
      </c>
      <c r="F5" t="s">
        <v>42</v>
      </c>
      <c r="G5" s="7">
        <v>87500</v>
      </c>
      <c r="H5" s="7">
        <v>35300</v>
      </c>
      <c r="I5" s="12">
        <f t="shared" si="0"/>
        <v>40.342857142857142</v>
      </c>
      <c r="J5" s="7">
        <v>90474</v>
      </c>
      <c r="K5" s="7">
        <v>11456</v>
      </c>
      <c r="L5" s="7">
        <f t="shared" si="1"/>
        <v>76044</v>
      </c>
      <c r="M5" s="7">
        <v>126631.4140625</v>
      </c>
      <c r="N5" s="22">
        <f t="shared" si="2"/>
        <v>0.60051449763064202</v>
      </c>
      <c r="O5" s="27">
        <v>1216</v>
      </c>
      <c r="P5" s="32">
        <f t="shared" si="3"/>
        <v>62.536184210526315</v>
      </c>
      <c r="Q5" s="37" t="s">
        <v>165</v>
      </c>
      <c r="R5" s="42">
        <f>ABS(N80-N5)*100</f>
        <v>60.051449763064198</v>
      </c>
      <c r="S5" t="s">
        <v>44</v>
      </c>
      <c r="U5" s="7">
        <v>11456</v>
      </c>
      <c r="V5" t="s">
        <v>45</v>
      </c>
      <c r="W5" s="17" t="s">
        <v>46</v>
      </c>
      <c r="Y5" t="s">
        <v>257</v>
      </c>
      <c r="Z5">
        <v>401</v>
      </c>
      <c r="AA5">
        <v>65</v>
      </c>
    </row>
    <row r="6" spans="1:64" ht="15.75" thickBot="1" x14ac:dyDescent="0.3">
      <c r="A6" t="s">
        <v>163</v>
      </c>
      <c r="B6" t="s">
        <v>164</v>
      </c>
      <c r="C6" s="17">
        <v>44530</v>
      </c>
      <c r="D6" s="7">
        <v>78000</v>
      </c>
      <c r="E6" t="s">
        <v>149</v>
      </c>
      <c r="F6" t="s">
        <v>42</v>
      </c>
      <c r="G6" s="7">
        <v>78000</v>
      </c>
      <c r="H6" s="7">
        <v>22700</v>
      </c>
      <c r="I6" s="12">
        <f t="shared" si="0"/>
        <v>29.102564102564106</v>
      </c>
      <c r="J6" s="7">
        <v>68186</v>
      </c>
      <c r="K6" s="7">
        <v>12359</v>
      </c>
      <c r="L6" s="7">
        <f t="shared" si="1"/>
        <v>65641</v>
      </c>
      <c r="M6" s="7">
        <v>89466.344751602563</v>
      </c>
      <c r="N6" s="22">
        <f t="shared" si="2"/>
        <v>0.7336948903215833</v>
      </c>
      <c r="O6" s="27">
        <v>1152</v>
      </c>
      <c r="P6" s="32">
        <f t="shared" si="3"/>
        <v>56.980034722222221</v>
      </c>
      <c r="Q6" s="37" t="s">
        <v>165</v>
      </c>
      <c r="R6" s="42">
        <f>ABS(N85-N6)*100</f>
        <v>73.369489032158327</v>
      </c>
      <c r="S6" t="s">
        <v>67</v>
      </c>
      <c r="U6" s="7">
        <v>12359</v>
      </c>
      <c r="V6" t="s">
        <v>45</v>
      </c>
      <c r="W6" s="17" t="s">
        <v>46</v>
      </c>
      <c r="Y6" t="s">
        <v>257</v>
      </c>
      <c r="Z6">
        <v>401</v>
      </c>
      <c r="AA6">
        <v>32</v>
      </c>
    </row>
    <row r="7" spans="1:64" ht="15.75" thickTop="1" x14ac:dyDescent="0.25">
      <c r="A7" s="3"/>
      <c r="B7" s="3"/>
      <c r="C7" s="18" t="s">
        <v>307</v>
      </c>
      <c r="D7" s="8">
        <f>+SUM(D3:D6)</f>
        <v>230500</v>
      </c>
      <c r="E7" s="3"/>
      <c r="F7" s="3"/>
      <c r="G7" s="8">
        <f>+SUM(G3:G6)</f>
        <v>230500</v>
      </c>
      <c r="H7" s="8">
        <f>+SUM(H3:H6)</f>
        <v>118700</v>
      </c>
      <c r="I7" s="13"/>
      <c r="J7" s="8">
        <f>+SUM(J3:J6)</f>
        <v>358411</v>
      </c>
      <c r="K7" s="8"/>
      <c r="L7" s="8">
        <f>+SUM(L3:L6)</f>
        <v>189307</v>
      </c>
      <c r="M7" s="8">
        <f>+SUM(M3:M6)</f>
        <v>508362.18068910256</v>
      </c>
      <c r="N7" s="23"/>
      <c r="O7" s="28"/>
      <c r="P7" s="33">
        <f>AVERAGE(P3:P6)</f>
        <v>37.233189397805667</v>
      </c>
      <c r="Q7" s="38"/>
      <c r="R7" s="43">
        <f>ABS(N9-N8)*100</f>
        <v>4.3931668036410461</v>
      </c>
      <c r="S7" s="3"/>
      <c r="T7" s="3"/>
      <c r="U7" s="8"/>
      <c r="V7" s="3"/>
      <c r="W7" s="18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</row>
    <row r="8" spans="1:64" x14ac:dyDescent="0.25">
      <c r="A8" s="4"/>
      <c r="B8" s="4"/>
      <c r="C8" s="19"/>
      <c r="D8" s="9"/>
      <c r="E8" s="4"/>
      <c r="F8" s="4"/>
      <c r="G8" s="9"/>
      <c r="H8" s="9" t="s">
        <v>308</v>
      </c>
      <c r="I8" s="14">
        <f>H7/G7*100</f>
        <v>51.49674620390455</v>
      </c>
      <c r="J8" s="9"/>
      <c r="K8" s="9"/>
      <c r="L8" s="9"/>
      <c r="M8" s="9" t="s">
        <v>309</v>
      </c>
      <c r="N8" s="24">
        <f>L7/M7</f>
        <v>0.37238608061557177</v>
      </c>
      <c r="O8" s="29"/>
      <c r="P8" s="34"/>
      <c r="Q8" s="39">
        <f>STDEV(N3:N6)</f>
        <v>0.29474314725898432</v>
      </c>
      <c r="R8" s="44"/>
      <c r="S8" s="4"/>
      <c r="T8" s="4"/>
      <c r="U8" s="9"/>
      <c r="V8" s="4"/>
      <c r="W8" s="19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</row>
    <row r="9" spans="1:64" x14ac:dyDescent="0.25">
      <c r="A9" s="5"/>
      <c r="B9" s="5"/>
      <c r="C9" s="20"/>
      <c r="D9" s="10"/>
      <c r="E9" s="5"/>
      <c r="F9" s="5"/>
      <c r="G9" s="10"/>
      <c r="H9" s="10" t="s">
        <v>311</v>
      </c>
      <c r="I9" s="15">
        <f>STDEV(I3:I6)</f>
        <v>44.309608269230147</v>
      </c>
      <c r="J9" s="10"/>
      <c r="K9" s="10"/>
      <c r="L9" s="10"/>
      <c r="M9" s="10" t="s">
        <v>312</v>
      </c>
      <c r="N9" s="47">
        <f>AVERAGE(N3:N6)</f>
        <v>0.41631774865198223</v>
      </c>
      <c r="O9" s="30"/>
      <c r="P9" s="35"/>
      <c r="Q9" s="46">
        <f>AVERAGE(R3:R6)</f>
        <v>41.631774865198224</v>
      </c>
      <c r="R9" s="45" t="s">
        <v>314</v>
      </c>
      <c r="S9" s="5">
        <f>+(Q9/N9)</f>
        <v>100</v>
      </c>
      <c r="T9" s="5"/>
      <c r="U9" s="10"/>
      <c r="V9" s="5"/>
      <c r="W9" s="20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</row>
    <row r="11" spans="1:64" x14ac:dyDescent="0.25">
      <c r="A11" t="s">
        <v>339</v>
      </c>
    </row>
    <row r="12" spans="1:64" x14ac:dyDescent="0.25">
      <c r="A12" t="s">
        <v>338</v>
      </c>
    </row>
  </sheetData>
  <conditionalFormatting sqref="A3:AM6">
    <cfRule type="expression" dxfId="5" priority="1" stopIfTrue="1">
      <formula>MOD(ROW(),4)&gt;1</formula>
    </cfRule>
    <cfRule type="expression" dxfId="4" priority="2" stopIfTrue="1">
      <formula>MOD(ROW(),4)&lt;2</formula>
    </cfRule>
  </conditionalFormatting>
  <pageMargins left="0.7" right="0.7" top="0.75" bottom="0.75" header="0.3" footer="0.3"/>
  <pageSetup scale="72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04569-401E-4E2E-9D6A-57C1D0BD25E9}">
  <dimension ref="A1:BL16"/>
  <sheetViews>
    <sheetView zoomScaleNormal="100" workbookViewId="0">
      <selection activeCell="E31" sqref="E31"/>
    </sheetView>
  </sheetViews>
  <sheetFormatPr defaultRowHeight="15" x14ac:dyDescent="0.25"/>
  <cols>
    <col min="1" max="1" width="19.140625" bestFit="1" customWidth="1"/>
    <col min="2" max="2" width="19.7109375" customWidth="1"/>
    <col min="3" max="3" width="9.5703125" style="17" bestFit="1" customWidth="1"/>
    <col min="4" max="4" width="11.85546875" style="7" bestFit="1" customWidth="1"/>
    <col min="5" max="5" width="5.7109375" bestFit="1" customWidth="1"/>
    <col min="6" max="6" width="16.42578125" hidden="1" customWidth="1"/>
    <col min="7" max="7" width="13.7109375" style="7" bestFit="1" customWidth="1"/>
    <col min="8" max="8" width="14.7109375" style="7" bestFit="1" customWidth="1"/>
    <col min="9" max="9" width="12.7109375" style="12" bestFit="1" customWidth="1"/>
    <col min="10" max="10" width="13.7109375" style="7" bestFit="1" customWidth="1"/>
    <col min="11" max="11" width="11.140625" style="7" bestFit="1" customWidth="1"/>
    <col min="12" max="12" width="13.85546875" style="7" bestFit="1" customWidth="1"/>
    <col min="13" max="13" width="13.140625" style="7" bestFit="1" customWidth="1"/>
    <col min="14" max="14" width="7.5703125" style="22" bestFit="1" customWidth="1"/>
    <col min="15" max="15" width="10" style="27" hidden="1" customWidth="1"/>
    <col min="16" max="16" width="9.42578125" style="32" customWidth="1"/>
    <col min="17" max="17" width="9" style="40" hidden="1" customWidth="1"/>
    <col min="18" max="18" width="19.140625" style="42" hidden="1" customWidth="1"/>
    <col min="19" max="19" width="16.42578125" hidden="1" customWidth="1"/>
    <col min="20" max="20" width="9.7109375" hidden="1" customWidth="1"/>
    <col min="21" max="21" width="10.7109375" style="7" hidden="1" customWidth="1"/>
    <col min="22" max="22" width="11.5703125" hidden="1" customWidth="1"/>
    <col min="23" max="23" width="10.42578125" style="17" hidden="1" customWidth="1"/>
    <col min="24" max="24" width="58" hidden="1" customWidth="1"/>
    <col min="25" max="25" width="27.7109375" hidden="1" customWidth="1"/>
    <col min="26" max="26" width="14.28515625" hidden="1" customWidth="1"/>
    <col min="27" max="27" width="13.85546875" hidden="1" customWidth="1"/>
    <col min="28" max="28" width="19" hidden="1" customWidth="1"/>
    <col min="29" max="29" width="7.28515625" hidden="1" customWidth="1"/>
    <col min="30" max="30" width="13.140625" hidden="1" customWidth="1"/>
    <col min="31" max="31" width="6.5703125" hidden="1" customWidth="1"/>
    <col min="32" max="32" width="20.42578125" hidden="1" customWidth="1"/>
    <col min="33" max="33" width="17" hidden="1" customWidth="1"/>
    <col min="34" max="34" width="15" hidden="1" customWidth="1"/>
    <col min="35" max="35" width="10.85546875" hidden="1" customWidth="1"/>
    <col min="36" max="36" width="16.7109375" hidden="1" customWidth="1"/>
    <col min="37" max="37" width="21.42578125" hidden="1" customWidth="1"/>
    <col min="38" max="38" width="21.140625" hidden="1" customWidth="1"/>
    <col min="39" max="39" width="17" hidden="1" customWidth="1"/>
  </cols>
  <sheetData>
    <row r="1" spans="1:64" ht="18.75" x14ac:dyDescent="0.3">
      <c r="A1" s="94" t="s">
        <v>320</v>
      </c>
    </row>
    <row r="2" spans="1:64" x14ac:dyDescent="0.25">
      <c r="A2" s="1" t="s">
        <v>0</v>
      </c>
      <c r="B2" s="1" t="s">
        <v>1</v>
      </c>
      <c r="C2" s="16" t="s">
        <v>2</v>
      </c>
      <c r="D2" s="6" t="s">
        <v>3</v>
      </c>
      <c r="E2" s="1" t="s">
        <v>4</v>
      </c>
      <c r="F2" s="1" t="s">
        <v>5</v>
      </c>
      <c r="G2" s="6" t="s">
        <v>6</v>
      </c>
      <c r="H2" s="6" t="s">
        <v>7</v>
      </c>
      <c r="I2" s="11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21" t="s">
        <v>13</v>
      </c>
      <c r="O2" s="26" t="s">
        <v>14</v>
      </c>
      <c r="P2" s="31" t="s">
        <v>15</v>
      </c>
      <c r="Q2" s="36" t="s">
        <v>16</v>
      </c>
      <c r="R2" s="41" t="s">
        <v>17</v>
      </c>
      <c r="S2" s="1" t="s">
        <v>18</v>
      </c>
      <c r="T2" s="1" t="s">
        <v>19</v>
      </c>
      <c r="U2" s="6" t="s">
        <v>20</v>
      </c>
      <c r="V2" s="1" t="s">
        <v>21</v>
      </c>
      <c r="W2" s="16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" t="s">
        <v>35</v>
      </c>
      <c r="AK2" s="1" t="s">
        <v>36</v>
      </c>
      <c r="AL2" s="1" t="s">
        <v>37</v>
      </c>
      <c r="AM2" s="1" t="s">
        <v>38</v>
      </c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x14ac:dyDescent="0.25">
      <c r="A3" t="s">
        <v>179</v>
      </c>
      <c r="B3" t="s">
        <v>180</v>
      </c>
      <c r="C3" s="17">
        <v>44533</v>
      </c>
      <c r="D3" s="7">
        <v>125000</v>
      </c>
      <c r="E3" t="s">
        <v>41</v>
      </c>
      <c r="F3" t="s">
        <v>42</v>
      </c>
      <c r="G3" s="7">
        <v>125000</v>
      </c>
      <c r="H3" s="7">
        <v>68300</v>
      </c>
      <c r="I3" s="12">
        <f t="shared" ref="I3:I10" si="0">H3/G3*100</f>
        <v>54.64</v>
      </c>
      <c r="J3" s="7">
        <v>193621</v>
      </c>
      <c r="K3" s="7">
        <v>15591</v>
      </c>
      <c r="L3" s="7">
        <f t="shared" ref="L3:L10" si="1">G3-K3</f>
        <v>109409</v>
      </c>
      <c r="M3" s="7">
        <v>225354.4375</v>
      </c>
      <c r="N3" s="22">
        <f t="shared" ref="N3:N10" si="2">L3/M3</f>
        <v>0.48549742891129</v>
      </c>
      <c r="O3" s="27">
        <v>3044</v>
      </c>
      <c r="P3" s="32">
        <f t="shared" ref="P3:P10" si="3">L3/O3</f>
        <v>35.942509855453352</v>
      </c>
      <c r="Q3" s="37" t="s">
        <v>161</v>
      </c>
      <c r="R3" s="42">
        <f>ABS(N75-N3)*100</f>
        <v>48.549742891129</v>
      </c>
      <c r="S3" t="s">
        <v>98</v>
      </c>
      <c r="U3" s="7">
        <v>15591</v>
      </c>
      <c r="V3" t="s">
        <v>45</v>
      </c>
      <c r="W3" s="17" t="s">
        <v>46</v>
      </c>
      <c r="Y3" t="s">
        <v>257</v>
      </c>
      <c r="Z3">
        <v>401</v>
      </c>
      <c r="AA3">
        <v>65</v>
      </c>
    </row>
    <row r="4" spans="1:64" x14ac:dyDescent="0.25">
      <c r="A4" t="s">
        <v>166</v>
      </c>
      <c r="B4" t="s">
        <v>167</v>
      </c>
      <c r="C4" s="17">
        <v>44070</v>
      </c>
      <c r="D4" s="7">
        <v>135000</v>
      </c>
      <c r="E4" t="s">
        <v>168</v>
      </c>
      <c r="F4" t="s">
        <v>42</v>
      </c>
      <c r="G4" s="7">
        <v>135000</v>
      </c>
      <c r="H4" s="7">
        <v>68400</v>
      </c>
      <c r="I4" s="12">
        <f t="shared" si="0"/>
        <v>50.666666666666671</v>
      </c>
      <c r="J4" s="7">
        <v>191395</v>
      </c>
      <c r="K4" s="7">
        <v>17867</v>
      </c>
      <c r="L4" s="7">
        <f t="shared" si="1"/>
        <v>117133</v>
      </c>
      <c r="M4" s="7">
        <v>219655.703125</v>
      </c>
      <c r="N4" s="22">
        <f t="shared" si="2"/>
        <v>0.53325726732140821</v>
      </c>
      <c r="O4" s="27">
        <v>1876</v>
      </c>
      <c r="P4" s="32">
        <f t="shared" si="3"/>
        <v>62.437633262260128</v>
      </c>
      <c r="Q4" s="37" t="s">
        <v>161</v>
      </c>
      <c r="R4" s="42">
        <f>ABS(N90-N4)*100</f>
        <v>53.325726732140822</v>
      </c>
      <c r="S4" t="s">
        <v>142</v>
      </c>
      <c r="U4" s="7">
        <v>17867</v>
      </c>
      <c r="V4" t="s">
        <v>45</v>
      </c>
      <c r="W4" s="17" t="s">
        <v>46</v>
      </c>
      <c r="Y4" t="s">
        <v>257</v>
      </c>
      <c r="Z4">
        <v>401</v>
      </c>
      <c r="AA4">
        <v>32</v>
      </c>
    </row>
    <row r="5" spans="1:64" x14ac:dyDescent="0.25">
      <c r="A5" t="s">
        <v>181</v>
      </c>
      <c r="B5" t="s">
        <v>182</v>
      </c>
      <c r="C5" s="17">
        <v>45189</v>
      </c>
      <c r="D5" s="7">
        <v>70565</v>
      </c>
      <c r="E5" t="s">
        <v>41</v>
      </c>
      <c r="F5" t="s">
        <v>42</v>
      </c>
      <c r="G5" s="7">
        <v>70565</v>
      </c>
      <c r="H5" s="7">
        <v>40700</v>
      </c>
      <c r="I5" s="12">
        <f t="shared" si="0"/>
        <v>57.677318784099761</v>
      </c>
      <c r="J5" s="7">
        <v>88356</v>
      </c>
      <c r="K5" s="7">
        <v>31653</v>
      </c>
      <c r="L5" s="7">
        <f t="shared" si="1"/>
        <v>38912</v>
      </c>
      <c r="M5" s="7">
        <v>71775.953125</v>
      </c>
      <c r="N5" s="22">
        <f t="shared" si="2"/>
        <v>0.54213142850549922</v>
      </c>
      <c r="O5" s="27">
        <v>768</v>
      </c>
      <c r="P5" s="32">
        <f t="shared" si="3"/>
        <v>50.666666666666664</v>
      </c>
      <c r="Q5" s="37" t="s">
        <v>161</v>
      </c>
      <c r="R5" s="42">
        <f>ABS(N76-N5)*100</f>
        <v>54.213142850549922</v>
      </c>
      <c r="S5" t="s">
        <v>44</v>
      </c>
      <c r="U5" s="7">
        <v>31653</v>
      </c>
      <c r="V5" t="s">
        <v>45</v>
      </c>
      <c r="W5" s="17" t="s">
        <v>46</v>
      </c>
      <c r="X5" t="s">
        <v>183</v>
      </c>
      <c r="Y5" t="s">
        <v>257</v>
      </c>
      <c r="Z5">
        <v>401</v>
      </c>
      <c r="AA5">
        <v>55</v>
      </c>
    </row>
    <row r="6" spans="1:64" x14ac:dyDescent="0.25">
      <c r="A6" t="s">
        <v>183</v>
      </c>
      <c r="B6" t="s">
        <v>184</v>
      </c>
      <c r="C6" s="17">
        <v>45189</v>
      </c>
      <c r="D6" s="7">
        <v>70565</v>
      </c>
      <c r="E6" t="s">
        <v>41</v>
      </c>
      <c r="F6" t="s">
        <v>42</v>
      </c>
      <c r="G6" s="7">
        <v>70565</v>
      </c>
      <c r="H6" s="7">
        <v>40700</v>
      </c>
      <c r="I6" s="12">
        <f t="shared" si="0"/>
        <v>57.677318784099761</v>
      </c>
      <c r="J6" s="7">
        <v>88356</v>
      </c>
      <c r="K6" s="7">
        <v>31653</v>
      </c>
      <c r="L6" s="7">
        <f t="shared" si="1"/>
        <v>38912</v>
      </c>
      <c r="M6" s="7">
        <v>71775.953125</v>
      </c>
      <c r="N6" s="22">
        <f t="shared" si="2"/>
        <v>0.54213142850549922</v>
      </c>
      <c r="O6" s="27">
        <v>768</v>
      </c>
      <c r="P6" s="32">
        <f t="shared" si="3"/>
        <v>50.666666666666664</v>
      </c>
      <c r="Q6" s="37" t="s">
        <v>161</v>
      </c>
      <c r="R6" s="42">
        <f>ABS(N76-N6)*100</f>
        <v>54.213142850549922</v>
      </c>
      <c r="U6" s="7">
        <v>31653</v>
      </c>
      <c r="V6" t="s">
        <v>45</v>
      </c>
      <c r="W6" s="17" t="s">
        <v>46</v>
      </c>
      <c r="X6" t="s">
        <v>181</v>
      </c>
      <c r="Y6" t="s">
        <v>269</v>
      </c>
      <c r="Z6">
        <v>401</v>
      </c>
      <c r="AA6">
        <v>80</v>
      </c>
    </row>
    <row r="7" spans="1:64" x14ac:dyDescent="0.25">
      <c r="A7" t="s">
        <v>171</v>
      </c>
      <c r="B7" t="s">
        <v>172</v>
      </c>
      <c r="C7" s="17">
        <v>45188</v>
      </c>
      <c r="D7" s="7">
        <v>175000</v>
      </c>
      <c r="E7" t="s">
        <v>41</v>
      </c>
      <c r="F7" t="s">
        <v>42</v>
      </c>
      <c r="G7" s="7">
        <v>175000</v>
      </c>
      <c r="H7" s="7">
        <v>82000</v>
      </c>
      <c r="I7" s="12">
        <f t="shared" si="0"/>
        <v>46.857142857142861</v>
      </c>
      <c r="J7" s="7">
        <v>180165</v>
      </c>
      <c r="K7" s="7">
        <v>25866</v>
      </c>
      <c r="L7" s="7">
        <f t="shared" si="1"/>
        <v>149134</v>
      </c>
      <c r="M7" s="7">
        <v>195315.1875</v>
      </c>
      <c r="N7" s="22">
        <f t="shared" si="2"/>
        <v>0.763555573475309</v>
      </c>
      <c r="O7" s="27">
        <v>2128</v>
      </c>
      <c r="P7" s="32">
        <f t="shared" si="3"/>
        <v>70.081766917293237</v>
      </c>
      <c r="Q7" s="37" t="s">
        <v>161</v>
      </c>
      <c r="R7" s="42">
        <f>ABS(N89-N7)*100</f>
        <v>76.355557347530905</v>
      </c>
      <c r="S7" t="s">
        <v>48</v>
      </c>
      <c r="U7" s="7">
        <v>24139</v>
      </c>
      <c r="V7" t="s">
        <v>45</v>
      </c>
      <c r="W7" s="17" t="s">
        <v>46</v>
      </c>
      <c r="Y7" t="s">
        <v>47</v>
      </c>
      <c r="Z7">
        <v>401</v>
      </c>
      <c r="AA7">
        <v>40</v>
      </c>
    </row>
    <row r="8" spans="1:64" x14ac:dyDescent="0.25">
      <c r="A8" t="s">
        <v>159</v>
      </c>
      <c r="B8" t="s">
        <v>160</v>
      </c>
      <c r="C8" s="17">
        <v>44253</v>
      </c>
      <c r="D8" s="7">
        <v>155000</v>
      </c>
      <c r="E8" t="s">
        <v>41</v>
      </c>
      <c r="F8" t="s">
        <v>42</v>
      </c>
      <c r="G8" s="7">
        <v>155000</v>
      </c>
      <c r="H8" s="7">
        <v>53500</v>
      </c>
      <c r="I8" s="12">
        <f t="shared" si="0"/>
        <v>34.516129032258064</v>
      </c>
      <c r="J8" s="7">
        <v>153008</v>
      </c>
      <c r="K8" s="7">
        <v>38200</v>
      </c>
      <c r="L8" s="7">
        <f t="shared" si="1"/>
        <v>116800</v>
      </c>
      <c r="M8" s="7">
        <v>145326.58128955701</v>
      </c>
      <c r="N8" s="22">
        <f t="shared" si="2"/>
        <v>0.8037070642106483</v>
      </c>
      <c r="O8" s="27">
        <v>1200</v>
      </c>
      <c r="P8" s="32">
        <f t="shared" si="3"/>
        <v>97.333333333333329</v>
      </c>
      <c r="Q8" s="37" t="s">
        <v>161</v>
      </c>
      <c r="R8" s="42">
        <f>ABS(N100-N8)*100</f>
        <v>80.370706421064824</v>
      </c>
      <c r="S8" t="s">
        <v>44</v>
      </c>
      <c r="U8" s="7">
        <v>38200</v>
      </c>
      <c r="V8" t="s">
        <v>45</v>
      </c>
      <c r="W8" s="17" t="s">
        <v>46</v>
      </c>
      <c r="Y8" t="s">
        <v>47</v>
      </c>
      <c r="Z8">
        <v>401</v>
      </c>
      <c r="AA8">
        <v>80</v>
      </c>
    </row>
    <row r="9" spans="1:64" x14ac:dyDescent="0.25">
      <c r="A9" t="s">
        <v>185</v>
      </c>
      <c r="B9" t="s">
        <v>186</v>
      </c>
      <c r="C9" s="17">
        <v>44680</v>
      </c>
      <c r="D9" s="7">
        <v>80500</v>
      </c>
      <c r="E9" t="s">
        <v>41</v>
      </c>
      <c r="F9" t="s">
        <v>42</v>
      </c>
      <c r="G9" s="7">
        <v>80500</v>
      </c>
      <c r="H9" s="7">
        <v>30600</v>
      </c>
      <c r="I9" s="12">
        <f t="shared" si="0"/>
        <v>38.012422360248451</v>
      </c>
      <c r="J9" s="7">
        <v>78886</v>
      </c>
      <c r="K9" s="7">
        <v>15312</v>
      </c>
      <c r="L9" s="7">
        <f t="shared" si="1"/>
        <v>65188</v>
      </c>
      <c r="M9" s="7">
        <v>80473.4140625</v>
      </c>
      <c r="N9" s="22">
        <f t="shared" si="2"/>
        <v>0.81005634916112146</v>
      </c>
      <c r="O9" s="27">
        <v>880</v>
      </c>
      <c r="P9" s="32">
        <f t="shared" si="3"/>
        <v>74.077272727272728</v>
      </c>
      <c r="Q9" s="37" t="s">
        <v>161</v>
      </c>
      <c r="R9" s="42">
        <f>ABS(N78-N9)*100</f>
        <v>81.005634916112143</v>
      </c>
      <c r="S9" t="s">
        <v>44</v>
      </c>
      <c r="U9" s="7">
        <v>15312</v>
      </c>
      <c r="V9" t="s">
        <v>45</v>
      </c>
      <c r="W9" s="17" t="s">
        <v>46</v>
      </c>
      <c r="Y9" t="s">
        <v>47</v>
      </c>
      <c r="Z9">
        <v>401</v>
      </c>
      <c r="AA9">
        <v>86</v>
      </c>
    </row>
    <row r="10" spans="1:64" ht="15.75" thickBot="1" x14ac:dyDescent="0.3">
      <c r="A10" t="s">
        <v>177</v>
      </c>
      <c r="B10" t="s">
        <v>178</v>
      </c>
      <c r="C10" s="17">
        <v>44393</v>
      </c>
      <c r="D10" s="7">
        <v>81000</v>
      </c>
      <c r="E10" t="s">
        <v>41</v>
      </c>
      <c r="F10" t="s">
        <v>42</v>
      </c>
      <c r="G10" s="7">
        <v>81000</v>
      </c>
      <c r="H10" s="7">
        <v>21000</v>
      </c>
      <c r="I10" s="12">
        <f t="shared" si="0"/>
        <v>25.925925925925924</v>
      </c>
      <c r="J10" s="7">
        <v>55166</v>
      </c>
      <c r="K10" s="7">
        <v>16324</v>
      </c>
      <c r="L10" s="7">
        <f t="shared" si="1"/>
        <v>64676</v>
      </c>
      <c r="M10" s="7">
        <v>49167.08984375</v>
      </c>
      <c r="N10" s="22">
        <f t="shared" si="2"/>
        <v>1.3154327458781141</v>
      </c>
      <c r="O10" s="27">
        <v>800</v>
      </c>
      <c r="P10" s="32">
        <f t="shared" si="3"/>
        <v>80.844999999999999</v>
      </c>
      <c r="Q10" s="37" t="s">
        <v>161</v>
      </c>
      <c r="R10" s="42">
        <f>ABS(N83-N10)*100</f>
        <v>131.5432745878114</v>
      </c>
      <c r="S10" t="s">
        <v>44</v>
      </c>
      <c r="U10" s="7">
        <v>16324</v>
      </c>
      <c r="V10" t="s">
        <v>45</v>
      </c>
      <c r="W10" s="17" t="s">
        <v>46</v>
      </c>
      <c r="Y10" t="s">
        <v>47</v>
      </c>
      <c r="Z10">
        <v>401</v>
      </c>
      <c r="AA10">
        <v>71</v>
      </c>
    </row>
    <row r="11" spans="1:64" ht="15.75" thickTop="1" x14ac:dyDescent="0.25">
      <c r="A11" s="3"/>
      <c r="B11" s="3"/>
      <c r="C11" s="18" t="s">
        <v>307</v>
      </c>
      <c r="D11" s="8">
        <f>+SUM(D3:D10)</f>
        <v>892630</v>
      </c>
      <c r="E11" s="3"/>
      <c r="F11" s="3"/>
      <c r="G11" s="8">
        <f>+SUM(G3:G10)</f>
        <v>892630</v>
      </c>
      <c r="H11" s="8">
        <f>+SUM(H3:H10)</f>
        <v>405200</v>
      </c>
      <c r="I11" s="13"/>
      <c r="J11" s="8">
        <f>+SUM(J3:J10)</f>
        <v>1028953</v>
      </c>
      <c r="K11" s="8"/>
      <c r="L11" s="8">
        <f>+SUM(L3:L10)</f>
        <v>700164</v>
      </c>
      <c r="M11" s="8">
        <f>+SUM(M3:M10)</f>
        <v>1058844.319570807</v>
      </c>
      <c r="N11" s="23"/>
      <c r="O11" s="28"/>
      <c r="P11" s="33">
        <f>AVERAGE(P3:P10)</f>
        <v>65.256356178618262</v>
      </c>
      <c r="Q11" s="38"/>
      <c r="R11" s="43">
        <f>ABS(N13-N12)*100</f>
        <v>6.3218144548408901</v>
      </c>
      <c r="S11" s="3"/>
      <c r="T11" s="3"/>
      <c r="U11" s="8"/>
      <c r="V11" s="3"/>
      <c r="W11" s="18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</row>
    <row r="12" spans="1:64" x14ac:dyDescent="0.25">
      <c r="A12" s="4"/>
      <c r="B12" s="4"/>
      <c r="C12" s="19"/>
      <c r="D12" s="9"/>
      <c r="E12" s="4"/>
      <c r="F12" s="4"/>
      <c r="G12" s="9"/>
      <c r="H12" s="9" t="s">
        <v>308</v>
      </c>
      <c r="I12" s="14">
        <f>H11/G11*100</f>
        <v>45.393948220427276</v>
      </c>
      <c r="J12" s="9"/>
      <c r="K12" s="9"/>
      <c r="L12" s="9"/>
      <c r="M12" s="9" t="s">
        <v>309</v>
      </c>
      <c r="N12" s="24">
        <f>L11/M11</f>
        <v>0.66125301619770238</v>
      </c>
      <c r="O12" s="29"/>
      <c r="P12" s="34"/>
      <c r="Q12" s="39">
        <f>STDEV(N3:N10)</f>
        <v>0.27373947279088989</v>
      </c>
      <c r="R12" s="44"/>
      <c r="S12" s="4"/>
      <c r="T12" s="4"/>
      <c r="U12" s="9"/>
      <c r="V12" s="4"/>
      <c r="W12" s="19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pans="1:64" x14ac:dyDescent="0.25">
      <c r="A13" s="5"/>
      <c r="B13" s="5"/>
      <c r="C13" s="20"/>
      <c r="D13" s="10"/>
      <c r="E13" s="5"/>
      <c r="F13" s="5"/>
      <c r="G13" s="10"/>
      <c r="H13" s="10" t="s">
        <v>311</v>
      </c>
      <c r="I13" s="15">
        <f>STDEV(I3:I10)</f>
        <v>11.759598687769918</v>
      </c>
      <c r="J13" s="10"/>
      <c r="K13" s="10"/>
      <c r="L13" s="10"/>
      <c r="M13" s="10" t="s">
        <v>312</v>
      </c>
      <c r="N13" s="47">
        <f>AVERAGE(N3:N10)</f>
        <v>0.72447116074611129</v>
      </c>
      <c r="O13" s="30"/>
      <c r="P13" s="35"/>
      <c r="Q13" s="46">
        <f>AVERAGE(R3:R10)</f>
        <v>72.447116074611117</v>
      </c>
      <c r="R13" s="45"/>
      <c r="S13" s="5">
        <f>+(Q13/N13)</f>
        <v>99.999999999999986</v>
      </c>
      <c r="T13" s="5"/>
      <c r="U13" s="10"/>
      <c r="V13" s="5"/>
      <c r="W13" s="20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</row>
    <row r="15" spans="1:64" x14ac:dyDescent="0.25">
      <c r="A15" t="s">
        <v>339</v>
      </c>
    </row>
    <row r="16" spans="1:64" x14ac:dyDescent="0.25">
      <c r="A16" t="s">
        <v>340</v>
      </c>
    </row>
  </sheetData>
  <conditionalFormatting sqref="A3:AM10">
    <cfRule type="expression" dxfId="3" priority="1" stopIfTrue="1">
      <formula>MOD(ROW(),4)&gt;1</formula>
    </cfRule>
    <cfRule type="expression" dxfId="2" priority="2" stopIfTrue="1">
      <formula>MOD(ROW(),4)&lt;2</formula>
    </cfRule>
  </conditionalFormatting>
  <pageMargins left="0.7" right="0.7" top="0.75" bottom="0.75" header="0.3" footer="0.3"/>
  <pageSetup scale="6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062D2-3554-4651-9CFD-1897624CAD7B}">
  <dimension ref="A1:BL14"/>
  <sheetViews>
    <sheetView zoomScaleNormal="100" workbookViewId="0">
      <selection activeCell="P36" sqref="P36"/>
    </sheetView>
  </sheetViews>
  <sheetFormatPr defaultRowHeight="15" x14ac:dyDescent="0.25"/>
  <cols>
    <col min="1" max="1" width="19.140625" bestFit="1" customWidth="1"/>
    <col min="2" max="2" width="16.5703125" customWidth="1"/>
    <col min="3" max="3" width="9.5703125" style="17" bestFit="1" customWidth="1"/>
    <col min="4" max="4" width="11.85546875" style="7" bestFit="1" customWidth="1"/>
    <col min="5" max="5" width="5.7109375" bestFit="1" customWidth="1"/>
    <col min="6" max="6" width="16.42578125" hidden="1" customWidth="1"/>
    <col min="7" max="7" width="13.7109375" style="7" bestFit="1" customWidth="1"/>
    <col min="8" max="8" width="14.7109375" style="7" bestFit="1" customWidth="1"/>
    <col min="9" max="9" width="12.7109375" style="12" bestFit="1" customWidth="1"/>
    <col min="10" max="10" width="13.7109375" style="7" bestFit="1" customWidth="1"/>
    <col min="11" max="11" width="11.140625" style="7" bestFit="1" customWidth="1"/>
    <col min="12" max="12" width="13.85546875" style="7" bestFit="1" customWidth="1"/>
    <col min="13" max="13" width="13.140625" style="7" bestFit="1" customWidth="1"/>
    <col min="14" max="14" width="7.5703125" style="22" bestFit="1" customWidth="1"/>
    <col min="15" max="15" width="10" style="27" bestFit="1" customWidth="1"/>
    <col min="16" max="16" width="15.85546875" style="32" bestFit="1" customWidth="1"/>
    <col min="17" max="17" width="9" style="40" bestFit="1" customWidth="1"/>
    <col min="18" max="18" width="19.140625" style="42" hidden="1" customWidth="1"/>
    <col min="19" max="19" width="16.42578125" hidden="1" customWidth="1"/>
    <col min="20" max="20" width="9.7109375" hidden="1" customWidth="1"/>
    <col min="21" max="21" width="10.7109375" style="7" hidden="1" customWidth="1"/>
    <col min="22" max="22" width="11.5703125" hidden="1" customWidth="1"/>
    <col min="23" max="23" width="10.42578125" style="17" hidden="1" customWidth="1"/>
    <col min="24" max="24" width="58" hidden="1" customWidth="1"/>
    <col min="25" max="25" width="27.7109375" hidden="1" customWidth="1"/>
    <col min="26" max="26" width="14.28515625" hidden="1" customWidth="1"/>
    <col min="27" max="27" width="13.85546875" hidden="1" customWidth="1"/>
    <col min="28" max="28" width="19" hidden="1" customWidth="1"/>
    <col min="29" max="29" width="7.28515625" hidden="1" customWidth="1"/>
    <col min="30" max="30" width="13.140625" hidden="1" customWidth="1"/>
    <col min="31" max="31" width="6.5703125" hidden="1" customWidth="1"/>
    <col min="32" max="32" width="20.42578125" hidden="1" customWidth="1"/>
    <col min="33" max="33" width="17" hidden="1" customWidth="1"/>
    <col min="34" max="34" width="15" hidden="1" customWidth="1"/>
    <col min="35" max="35" width="10.85546875" hidden="1" customWidth="1"/>
    <col min="36" max="36" width="16.7109375" hidden="1" customWidth="1"/>
    <col min="37" max="37" width="21.42578125" hidden="1" customWidth="1"/>
    <col min="38" max="38" width="21.140625" hidden="1" customWidth="1"/>
    <col min="39" max="39" width="17" hidden="1" customWidth="1"/>
  </cols>
  <sheetData>
    <row r="1" spans="1:64" ht="18.75" x14ac:dyDescent="0.3">
      <c r="A1" s="94" t="s">
        <v>319</v>
      </c>
    </row>
    <row r="2" spans="1:64" x14ac:dyDescent="0.25">
      <c r="A2" s="1" t="s">
        <v>0</v>
      </c>
      <c r="B2" s="1" t="s">
        <v>1</v>
      </c>
      <c r="C2" s="16" t="s">
        <v>2</v>
      </c>
      <c r="D2" s="6" t="s">
        <v>3</v>
      </c>
      <c r="E2" s="1" t="s">
        <v>4</v>
      </c>
      <c r="F2" s="1" t="s">
        <v>5</v>
      </c>
      <c r="G2" s="6" t="s">
        <v>6</v>
      </c>
      <c r="H2" s="6" t="s">
        <v>7</v>
      </c>
      <c r="I2" s="11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21" t="s">
        <v>13</v>
      </c>
      <c r="O2" s="26" t="s">
        <v>14</v>
      </c>
      <c r="P2" s="31" t="s">
        <v>15</v>
      </c>
      <c r="Q2" s="36" t="s">
        <v>16</v>
      </c>
      <c r="R2" s="41" t="s">
        <v>17</v>
      </c>
      <c r="S2" s="1" t="s">
        <v>18</v>
      </c>
      <c r="T2" s="1" t="s">
        <v>19</v>
      </c>
      <c r="U2" s="6" t="s">
        <v>20</v>
      </c>
      <c r="V2" s="1" t="s">
        <v>21</v>
      </c>
      <c r="W2" s="16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" t="s">
        <v>35</v>
      </c>
      <c r="AK2" s="1" t="s">
        <v>36</v>
      </c>
      <c r="AL2" s="1" t="s">
        <v>37</v>
      </c>
      <c r="AM2" s="1" t="s">
        <v>38</v>
      </c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x14ac:dyDescent="0.25">
      <c r="A3" t="s">
        <v>204</v>
      </c>
      <c r="B3" t="s">
        <v>205</v>
      </c>
      <c r="C3" s="17">
        <v>44764</v>
      </c>
      <c r="D3" s="7">
        <v>19000</v>
      </c>
      <c r="E3" t="s">
        <v>168</v>
      </c>
      <c r="F3" t="s">
        <v>42</v>
      </c>
      <c r="G3" s="7">
        <v>19000</v>
      </c>
      <c r="H3" s="7">
        <v>24200</v>
      </c>
      <c r="I3" s="12">
        <f t="shared" ref="I3:I11" si="0">H3/G3*100</f>
        <v>127.36842105263158</v>
      </c>
      <c r="J3" s="7">
        <v>65012</v>
      </c>
      <c r="K3" s="7">
        <v>4591</v>
      </c>
      <c r="L3" s="7">
        <f t="shared" ref="L3:L11" si="1">G3-K3</f>
        <v>14409</v>
      </c>
      <c r="M3" s="7">
        <v>73774.1171875</v>
      </c>
      <c r="N3" s="22">
        <f t="shared" ref="N3:N11" si="2">L3/M3</f>
        <v>0.19531240154834961</v>
      </c>
      <c r="O3" s="27">
        <v>768</v>
      </c>
      <c r="P3" s="32">
        <f t="shared" ref="P3:P11" si="3">L3/O3</f>
        <v>18.76171875</v>
      </c>
      <c r="Q3" s="37" t="s">
        <v>152</v>
      </c>
      <c r="R3" s="42">
        <f>ABS(N83-N3)*100</f>
        <v>19.531240154834961</v>
      </c>
      <c r="S3" t="s">
        <v>44</v>
      </c>
      <c r="U3" s="7">
        <v>4591</v>
      </c>
      <c r="V3" t="s">
        <v>45</v>
      </c>
      <c r="W3" s="17" t="s">
        <v>46</v>
      </c>
      <c r="Y3" t="s">
        <v>47</v>
      </c>
      <c r="Z3">
        <v>401</v>
      </c>
      <c r="AA3">
        <v>85</v>
      </c>
    </row>
    <row r="4" spans="1:64" x14ac:dyDescent="0.25">
      <c r="A4" t="s">
        <v>189</v>
      </c>
      <c r="B4" t="s">
        <v>190</v>
      </c>
      <c r="C4" s="17">
        <v>44958</v>
      </c>
      <c r="D4" s="7">
        <v>76000</v>
      </c>
      <c r="E4" t="s">
        <v>41</v>
      </c>
      <c r="F4" t="s">
        <v>42</v>
      </c>
      <c r="G4" s="7">
        <v>76000</v>
      </c>
      <c r="H4" s="7">
        <v>36900</v>
      </c>
      <c r="I4" s="12">
        <f t="shared" si="0"/>
        <v>48.55263157894737</v>
      </c>
      <c r="J4" s="7">
        <v>100975</v>
      </c>
      <c r="K4" s="7">
        <v>8515</v>
      </c>
      <c r="L4" s="7">
        <f t="shared" si="1"/>
        <v>67485</v>
      </c>
      <c r="M4" s="7">
        <v>112893.76953125</v>
      </c>
      <c r="N4" s="22">
        <f t="shared" si="2"/>
        <v>0.59777435265211476</v>
      </c>
      <c r="O4" s="27">
        <v>1896</v>
      </c>
      <c r="P4" s="32">
        <f t="shared" si="3"/>
        <v>35.593354430379748</v>
      </c>
      <c r="Q4" s="37" t="s">
        <v>152</v>
      </c>
      <c r="R4" s="42">
        <f>ABS(N93-N4)*100</f>
        <v>59.777435265211473</v>
      </c>
      <c r="S4" t="s">
        <v>44</v>
      </c>
      <c r="U4" s="7">
        <v>8515</v>
      </c>
      <c r="V4" t="s">
        <v>45</v>
      </c>
      <c r="W4" s="17" t="s">
        <v>46</v>
      </c>
      <c r="X4" t="s">
        <v>191</v>
      </c>
      <c r="Y4" t="s">
        <v>47</v>
      </c>
      <c r="Z4">
        <v>401</v>
      </c>
      <c r="AA4">
        <v>60</v>
      </c>
    </row>
    <row r="5" spans="1:64" x14ac:dyDescent="0.25">
      <c r="A5" t="s">
        <v>194</v>
      </c>
      <c r="B5" t="s">
        <v>195</v>
      </c>
      <c r="C5" s="17">
        <v>44958</v>
      </c>
      <c r="D5" s="7">
        <v>76000</v>
      </c>
      <c r="E5" t="s">
        <v>41</v>
      </c>
      <c r="F5" t="s">
        <v>42</v>
      </c>
      <c r="G5" s="7">
        <v>76000</v>
      </c>
      <c r="H5" s="7">
        <v>36900</v>
      </c>
      <c r="I5" s="12">
        <f t="shared" si="0"/>
        <v>48.55263157894737</v>
      </c>
      <c r="J5" s="7">
        <v>100975</v>
      </c>
      <c r="K5" s="7">
        <v>8515</v>
      </c>
      <c r="L5" s="7">
        <f t="shared" si="1"/>
        <v>67485</v>
      </c>
      <c r="M5" s="7">
        <v>112893.76953125</v>
      </c>
      <c r="N5" s="22">
        <f t="shared" si="2"/>
        <v>0.59777435265211476</v>
      </c>
      <c r="O5" s="27">
        <v>1896</v>
      </c>
      <c r="P5" s="32">
        <f t="shared" si="3"/>
        <v>35.593354430379748</v>
      </c>
      <c r="Q5" s="37" t="s">
        <v>152</v>
      </c>
      <c r="R5" s="42">
        <f>ABS(N92-N5)*100</f>
        <v>59.777435265211473</v>
      </c>
      <c r="S5" t="s">
        <v>44</v>
      </c>
      <c r="U5" s="7">
        <v>8515</v>
      </c>
      <c r="V5" t="s">
        <v>45</v>
      </c>
      <c r="W5" s="17" t="s">
        <v>46</v>
      </c>
      <c r="X5" t="s">
        <v>196</v>
      </c>
      <c r="Y5" t="s">
        <v>47</v>
      </c>
      <c r="Z5">
        <v>401</v>
      </c>
      <c r="AA5">
        <v>60</v>
      </c>
    </row>
    <row r="6" spans="1:64" x14ac:dyDescent="0.25">
      <c r="A6" t="s">
        <v>197</v>
      </c>
      <c r="B6" t="s">
        <v>158</v>
      </c>
      <c r="C6" s="17">
        <v>44958</v>
      </c>
      <c r="D6" s="7">
        <v>76000</v>
      </c>
      <c r="E6" t="s">
        <v>162</v>
      </c>
      <c r="F6" t="s">
        <v>42</v>
      </c>
      <c r="G6" s="7">
        <v>76000</v>
      </c>
      <c r="H6" s="7">
        <v>36900</v>
      </c>
      <c r="I6" s="12">
        <f t="shared" si="0"/>
        <v>48.55263157894737</v>
      </c>
      <c r="J6" s="7">
        <v>100975</v>
      </c>
      <c r="K6" s="7">
        <v>8515</v>
      </c>
      <c r="L6" s="7">
        <f t="shared" si="1"/>
        <v>67485</v>
      </c>
      <c r="M6" s="7">
        <v>112893.76953125</v>
      </c>
      <c r="N6" s="22">
        <f t="shared" si="2"/>
        <v>0.59777435265211476</v>
      </c>
      <c r="O6" s="27">
        <v>1896</v>
      </c>
      <c r="P6" s="32">
        <f t="shared" si="3"/>
        <v>35.593354430379748</v>
      </c>
      <c r="Q6" s="37" t="s">
        <v>152</v>
      </c>
      <c r="R6" s="42">
        <f>ABS(N92-N6)*100</f>
        <v>59.777435265211473</v>
      </c>
      <c r="U6" s="7">
        <v>8515</v>
      </c>
      <c r="V6" t="s">
        <v>45</v>
      </c>
      <c r="W6" s="17" t="s">
        <v>46</v>
      </c>
      <c r="X6" t="s">
        <v>198</v>
      </c>
      <c r="Y6" t="s">
        <v>47</v>
      </c>
      <c r="Z6">
        <v>401</v>
      </c>
      <c r="AA6">
        <v>94</v>
      </c>
    </row>
    <row r="7" spans="1:64" x14ac:dyDescent="0.25">
      <c r="A7" t="s">
        <v>199</v>
      </c>
      <c r="B7" t="s">
        <v>158</v>
      </c>
      <c r="C7" s="17">
        <v>44958</v>
      </c>
      <c r="D7" s="7">
        <v>76000</v>
      </c>
      <c r="E7" t="s">
        <v>162</v>
      </c>
      <c r="F7" t="s">
        <v>42</v>
      </c>
      <c r="G7" s="7">
        <v>76000</v>
      </c>
      <c r="H7" s="7">
        <v>36900</v>
      </c>
      <c r="I7" s="12">
        <f t="shared" si="0"/>
        <v>48.55263157894737</v>
      </c>
      <c r="J7" s="7">
        <v>100975</v>
      </c>
      <c r="K7" s="7">
        <v>8515</v>
      </c>
      <c r="L7" s="7">
        <f t="shared" si="1"/>
        <v>67485</v>
      </c>
      <c r="M7" s="7">
        <v>112893.76953125</v>
      </c>
      <c r="N7" s="22">
        <f t="shared" si="2"/>
        <v>0.59777435265211476</v>
      </c>
      <c r="O7" s="27">
        <v>1896</v>
      </c>
      <c r="P7" s="32">
        <f t="shared" si="3"/>
        <v>35.593354430379748</v>
      </c>
      <c r="Q7" s="37" t="s">
        <v>152</v>
      </c>
      <c r="R7" s="42">
        <f>ABS(N92-N7)*100</f>
        <v>59.777435265211473</v>
      </c>
      <c r="U7" s="7">
        <v>8515</v>
      </c>
      <c r="V7" t="s">
        <v>45</v>
      </c>
      <c r="W7" s="17" t="s">
        <v>46</v>
      </c>
      <c r="X7" t="s">
        <v>200</v>
      </c>
      <c r="Y7" t="s">
        <v>47</v>
      </c>
      <c r="Z7">
        <v>401</v>
      </c>
      <c r="AA7">
        <v>75</v>
      </c>
    </row>
    <row r="8" spans="1:64" x14ac:dyDescent="0.25">
      <c r="A8" t="s">
        <v>201</v>
      </c>
      <c r="B8" t="s">
        <v>158</v>
      </c>
      <c r="C8" s="17">
        <v>44958</v>
      </c>
      <c r="D8" s="7">
        <v>76000</v>
      </c>
      <c r="E8" t="s">
        <v>162</v>
      </c>
      <c r="F8" t="s">
        <v>42</v>
      </c>
      <c r="G8" s="7">
        <v>76000</v>
      </c>
      <c r="H8" s="7">
        <v>36900</v>
      </c>
      <c r="I8" s="12">
        <f t="shared" si="0"/>
        <v>48.55263157894737</v>
      </c>
      <c r="J8" s="7">
        <v>100975</v>
      </c>
      <c r="K8" s="7">
        <v>8515</v>
      </c>
      <c r="L8" s="7">
        <f t="shared" si="1"/>
        <v>67485</v>
      </c>
      <c r="M8" s="7">
        <v>112893.76953125</v>
      </c>
      <c r="N8" s="22">
        <f t="shared" si="2"/>
        <v>0.59777435265211476</v>
      </c>
      <c r="O8" s="27">
        <v>1896</v>
      </c>
      <c r="P8" s="32">
        <f t="shared" si="3"/>
        <v>35.593354430379748</v>
      </c>
      <c r="Q8" s="37" t="s">
        <v>152</v>
      </c>
      <c r="R8" s="42">
        <f>ABS(N92-N8)*100</f>
        <v>59.777435265211473</v>
      </c>
      <c r="U8" s="7">
        <v>8515</v>
      </c>
      <c r="V8" t="s">
        <v>45</v>
      </c>
      <c r="W8" s="17" t="s">
        <v>46</v>
      </c>
      <c r="X8" t="s">
        <v>202</v>
      </c>
      <c r="Y8" t="s">
        <v>47</v>
      </c>
      <c r="Z8">
        <v>401</v>
      </c>
      <c r="AA8">
        <v>55</v>
      </c>
    </row>
    <row r="9" spans="1:64" x14ac:dyDescent="0.25">
      <c r="A9" t="s">
        <v>150</v>
      </c>
      <c r="B9" t="s">
        <v>151</v>
      </c>
      <c r="C9" s="17">
        <v>44972</v>
      </c>
      <c r="D9" s="7">
        <v>75000</v>
      </c>
      <c r="E9" t="s">
        <v>41</v>
      </c>
      <c r="F9" t="s">
        <v>42</v>
      </c>
      <c r="G9" s="7">
        <v>75000</v>
      </c>
      <c r="H9" s="7">
        <v>56900</v>
      </c>
      <c r="I9" s="12">
        <f t="shared" si="0"/>
        <v>75.866666666666674</v>
      </c>
      <c r="J9" s="7">
        <v>157598</v>
      </c>
      <c r="K9" s="7">
        <v>11250</v>
      </c>
      <c r="L9" s="7">
        <f t="shared" si="1"/>
        <v>63750</v>
      </c>
      <c r="M9" s="7">
        <v>178691.09375</v>
      </c>
      <c r="N9" s="22">
        <f t="shared" si="2"/>
        <v>0.35676092558474254</v>
      </c>
      <c r="O9" s="27">
        <v>1232</v>
      </c>
      <c r="P9" s="32">
        <f t="shared" si="3"/>
        <v>51.745129870129873</v>
      </c>
      <c r="Q9" s="37" t="s">
        <v>152</v>
      </c>
      <c r="R9" s="42">
        <f>ABS(N143-N9)*100</f>
        <v>35.676092558474252</v>
      </c>
      <c r="S9" t="s">
        <v>44</v>
      </c>
      <c r="U9" s="7">
        <v>11250</v>
      </c>
      <c r="V9" t="s">
        <v>45</v>
      </c>
      <c r="W9" s="17" t="s">
        <v>46</v>
      </c>
      <c r="Y9" t="s">
        <v>47</v>
      </c>
      <c r="Z9">
        <v>401</v>
      </c>
      <c r="AA9">
        <v>53</v>
      </c>
    </row>
    <row r="10" spans="1:64" x14ac:dyDescent="0.25">
      <c r="A10" t="s">
        <v>187</v>
      </c>
      <c r="B10" t="s">
        <v>188</v>
      </c>
      <c r="C10" s="17">
        <v>45077</v>
      </c>
      <c r="D10" s="7">
        <v>87000</v>
      </c>
      <c r="E10" t="s">
        <v>41</v>
      </c>
      <c r="F10" t="s">
        <v>42</v>
      </c>
      <c r="G10" s="7">
        <v>87000</v>
      </c>
      <c r="H10" s="7">
        <v>35700</v>
      </c>
      <c r="I10" s="12">
        <f t="shared" si="0"/>
        <v>41.03448275862069</v>
      </c>
      <c r="J10" s="7">
        <v>90843</v>
      </c>
      <c r="K10" s="7">
        <v>2226</v>
      </c>
      <c r="L10" s="7">
        <f t="shared" si="1"/>
        <v>84774</v>
      </c>
      <c r="M10" s="7">
        <v>108201.46875</v>
      </c>
      <c r="N10" s="22">
        <f t="shared" si="2"/>
        <v>0.78348289518944259</v>
      </c>
      <c r="O10" s="27">
        <v>1200</v>
      </c>
      <c r="P10" s="32">
        <f t="shared" si="3"/>
        <v>70.644999999999996</v>
      </c>
      <c r="Q10" s="37" t="s">
        <v>152</v>
      </c>
      <c r="R10" s="42">
        <f>ABS(N107-N10)*100</f>
        <v>78.348289518944256</v>
      </c>
      <c r="S10" t="s">
        <v>44</v>
      </c>
      <c r="U10" s="7">
        <v>2226</v>
      </c>
      <c r="V10" t="s">
        <v>45</v>
      </c>
      <c r="W10" s="17" t="s">
        <v>46</v>
      </c>
      <c r="Y10" t="s">
        <v>47</v>
      </c>
      <c r="Z10">
        <v>401</v>
      </c>
      <c r="AA10">
        <v>53</v>
      </c>
    </row>
    <row r="11" spans="1:64" ht="15.75" thickBot="1" x14ac:dyDescent="0.3">
      <c r="A11" t="s">
        <v>192</v>
      </c>
      <c r="B11" t="s">
        <v>193</v>
      </c>
      <c r="C11" s="17">
        <v>45103</v>
      </c>
      <c r="D11" s="7">
        <v>35000</v>
      </c>
      <c r="E11" t="s">
        <v>41</v>
      </c>
      <c r="F11" t="s">
        <v>42</v>
      </c>
      <c r="G11" s="7">
        <v>35000</v>
      </c>
      <c r="H11" s="7">
        <v>49400</v>
      </c>
      <c r="I11" s="12">
        <f t="shared" si="0"/>
        <v>141.14285714285714</v>
      </c>
      <c r="J11" s="7">
        <v>125340</v>
      </c>
      <c r="K11" s="7">
        <v>5262</v>
      </c>
      <c r="L11" s="7">
        <f t="shared" si="1"/>
        <v>29738</v>
      </c>
      <c r="M11" s="7">
        <v>146615.390625</v>
      </c>
      <c r="N11" s="22">
        <f t="shared" si="2"/>
        <v>0.2028300021793841</v>
      </c>
      <c r="O11" s="27">
        <v>1056</v>
      </c>
      <c r="P11" s="32">
        <f t="shared" si="3"/>
        <v>28.160984848484848</v>
      </c>
      <c r="Q11" s="37" t="s">
        <v>152</v>
      </c>
      <c r="R11" s="42">
        <f>ABS(N99-N11)*100</f>
        <v>20.283000217938412</v>
      </c>
      <c r="S11" t="s">
        <v>44</v>
      </c>
      <c r="U11" s="7">
        <v>3483</v>
      </c>
      <c r="V11" t="s">
        <v>45</v>
      </c>
      <c r="W11" s="17" t="s">
        <v>46</v>
      </c>
      <c r="Y11" t="s">
        <v>300</v>
      </c>
      <c r="Z11">
        <v>401</v>
      </c>
      <c r="AA11">
        <v>26</v>
      </c>
    </row>
    <row r="12" spans="1:64" ht="15.75" thickTop="1" x14ac:dyDescent="0.25">
      <c r="A12" s="3"/>
      <c r="B12" s="3"/>
      <c r="C12" s="18" t="s">
        <v>307</v>
      </c>
      <c r="D12" s="8">
        <f>+SUM(D3:D11)</f>
        <v>596000</v>
      </c>
      <c r="E12" s="3"/>
      <c r="F12" s="3"/>
      <c r="G12" s="8">
        <f>+SUM(G3:G11)</f>
        <v>596000</v>
      </c>
      <c r="H12" s="8">
        <f>+SUM(H3:H11)</f>
        <v>350700</v>
      </c>
      <c r="I12" s="13"/>
      <c r="J12" s="8">
        <f>+SUM(J3:J11)</f>
        <v>943668</v>
      </c>
      <c r="K12" s="8"/>
      <c r="L12" s="8">
        <f>+SUM(L3:L11)</f>
        <v>530096</v>
      </c>
      <c r="M12" s="8">
        <f>+SUM(M3:M11)</f>
        <v>1071750.91796875</v>
      </c>
      <c r="N12" s="23"/>
      <c r="O12" s="28"/>
      <c r="P12" s="33">
        <f>AVERAGE(P3:P11)</f>
        <v>38.586622846723714</v>
      </c>
      <c r="Q12" s="38"/>
      <c r="R12" s="43">
        <f>ABS(N14-N13)*100</f>
        <v>0.84212046437222021</v>
      </c>
      <c r="S12" s="3"/>
      <c r="T12" s="3"/>
      <c r="U12" s="8"/>
      <c r="V12" s="3"/>
      <c r="W12" s="18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</row>
    <row r="13" spans="1:64" x14ac:dyDescent="0.25">
      <c r="A13" s="4"/>
      <c r="B13" s="4"/>
      <c r="C13" s="19"/>
      <c r="D13" s="9"/>
      <c r="E13" s="4"/>
      <c r="F13" s="4"/>
      <c r="G13" s="9"/>
      <c r="H13" s="9" t="s">
        <v>308</v>
      </c>
      <c r="I13" s="14">
        <f>H12/G12*100</f>
        <v>58.842281879194637</v>
      </c>
      <c r="J13" s="9"/>
      <c r="K13" s="9"/>
      <c r="L13" s="9"/>
      <c r="M13" s="9" t="s">
        <v>309</v>
      </c>
      <c r="N13" s="24">
        <f>L12/M12</f>
        <v>0.49460746066322148</v>
      </c>
      <c r="O13" s="29"/>
      <c r="P13" s="34"/>
      <c r="Q13" s="39"/>
      <c r="R13" s="44"/>
      <c r="S13" s="4"/>
      <c r="T13" s="4"/>
      <c r="U13" s="9"/>
      <c r="V13" s="4"/>
      <c r="W13" s="19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64" x14ac:dyDescent="0.25">
      <c r="A14" s="5"/>
      <c r="B14" s="5"/>
      <c r="C14" s="20"/>
      <c r="D14" s="10"/>
      <c r="E14" s="5"/>
      <c r="F14" s="5"/>
      <c r="G14" s="10"/>
      <c r="H14" s="10" t="s">
        <v>311</v>
      </c>
      <c r="I14" s="15">
        <f>STDEV(I3:I11)</f>
        <v>37.956289090672755</v>
      </c>
      <c r="J14" s="10"/>
      <c r="K14" s="10"/>
      <c r="L14" s="10"/>
      <c r="M14" s="10" t="s">
        <v>312</v>
      </c>
      <c r="N14" s="47">
        <f>AVERAGE(N3:N11)</f>
        <v>0.50302866530694368</v>
      </c>
      <c r="O14" s="30"/>
      <c r="P14" s="35"/>
      <c r="Q14" s="46"/>
      <c r="R14" s="45"/>
      <c r="S14" s="5">
        <f>+(Q14/N14)</f>
        <v>0</v>
      </c>
      <c r="T14" s="5"/>
      <c r="U14" s="10"/>
      <c r="V14" s="5"/>
      <c r="W14" s="20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</row>
  </sheetData>
  <sortState xmlns:xlrd2="http://schemas.microsoft.com/office/spreadsheetml/2017/richdata2" ref="A3:X11">
    <sortCondition ref="C3:C11"/>
  </sortState>
  <conditionalFormatting sqref="A3:AM11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scale="6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C7633-404D-42F2-98F2-886A518FDAFA}">
  <dimension ref="A1:BL13"/>
  <sheetViews>
    <sheetView view="pageBreakPreview" zoomScale="60" zoomScaleNormal="100" workbookViewId="0">
      <selection activeCell="O1" sqref="O1:X1048576"/>
    </sheetView>
  </sheetViews>
  <sheetFormatPr defaultRowHeight="15" x14ac:dyDescent="0.25"/>
  <cols>
    <col min="1" max="1" width="19.140625" bestFit="1" customWidth="1"/>
    <col min="2" max="2" width="22.42578125" bestFit="1" customWidth="1"/>
    <col min="3" max="3" width="9.5703125" style="17" bestFit="1" customWidth="1"/>
    <col min="4" max="4" width="11.85546875" style="7" bestFit="1" customWidth="1"/>
    <col min="5" max="5" width="5.7109375" bestFit="1" customWidth="1"/>
    <col min="6" max="6" width="16.42578125" hidden="1" customWidth="1"/>
    <col min="7" max="7" width="13.7109375" style="7" bestFit="1" customWidth="1"/>
    <col min="8" max="8" width="14.7109375" style="7" bestFit="1" customWidth="1"/>
    <col min="9" max="9" width="12.7109375" style="12" bestFit="1" customWidth="1"/>
    <col min="10" max="10" width="13.7109375" style="7" bestFit="1" customWidth="1"/>
    <col min="11" max="11" width="11.140625" style="7" bestFit="1" customWidth="1"/>
    <col min="12" max="12" width="13.85546875" style="7" bestFit="1" customWidth="1"/>
    <col min="13" max="13" width="13.140625" style="7" bestFit="1" customWidth="1"/>
    <col min="14" max="14" width="7.5703125" style="22" bestFit="1" customWidth="1"/>
    <col min="15" max="15" width="10" style="27" hidden="1" customWidth="1"/>
    <col min="16" max="16" width="15.85546875" style="32" hidden="1" customWidth="1"/>
    <col min="17" max="17" width="9" style="40" hidden="1" customWidth="1"/>
    <col min="18" max="18" width="19.140625" style="42" hidden="1" customWidth="1"/>
    <col min="19" max="19" width="16.42578125" hidden="1" customWidth="1"/>
    <col min="20" max="20" width="9.7109375" hidden="1" customWidth="1"/>
    <col min="21" max="21" width="10.7109375" style="7" hidden="1" customWidth="1"/>
    <col min="22" max="22" width="11.5703125" hidden="1" customWidth="1"/>
    <col min="23" max="23" width="10.42578125" style="17" hidden="1" customWidth="1"/>
    <col min="24" max="24" width="58" hidden="1" customWidth="1"/>
    <col min="25" max="25" width="27.7109375" hidden="1" customWidth="1"/>
    <col min="26" max="26" width="14.28515625" hidden="1" customWidth="1"/>
    <col min="27" max="27" width="13.85546875" hidden="1" customWidth="1"/>
    <col min="28" max="28" width="19" hidden="1" customWidth="1"/>
    <col min="29" max="29" width="7.28515625" hidden="1" customWidth="1"/>
    <col min="30" max="30" width="13.140625" hidden="1" customWidth="1"/>
    <col min="31" max="31" width="6.5703125" hidden="1" customWidth="1"/>
    <col min="32" max="32" width="20.42578125" hidden="1" customWidth="1"/>
    <col min="33" max="33" width="17" hidden="1" customWidth="1"/>
    <col min="34" max="34" width="15" hidden="1" customWidth="1"/>
    <col min="35" max="35" width="10.85546875" hidden="1" customWidth="1"/>
    <col min="36" max="36" width="16.7109375" hidden="1" customWidth="1"/>
    <col min="37" max="37" width="21.42578125" hidden="1" customWidth="1"/>
    <col min="38" max="38" width="21.140625" hidden="1" customWidth="1"/>
    <col min="39" max="39" width="17" hidden="1" customWidth="1"/>
  </cols>
  <sheetData>
    <row r="1" spans="1:64" ht="18.75" x14ac:dyDescent="0.3">
      <c r="A1" s="94" t="s">
        <v>333</v>
      </c>
    </row>
    <row r="2" spans="1:64" x14ac:dyDescent="0.25">
      <c r="A2" s="1" t="s">
        <v>0</v>
      </c>
      <c r="B2" s="1" t="s">
        <v>1</v>
      </c>
      <c r="C2" s="16" t="s">
        <v>2</v>
      </c>
      <c r="D2" s="6" t="s">
        <v>3</v>
      </c>
      <c r="E2" s="1" t="s">
        <v>4</v>
      </c>
      <c r="F2" s="1" t="s">
        <v>5</v>
      </c>
      <c r="G2" s="6" t="s">
        <v>6</v>
      </c>
      <c r="H2" s="6" t="s">
        <v>7</v>
      </c>
      <c r="I2" s="11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21" t="s">
        <v>13</v>
      </c>
      <c r="O2" s="26" t="s">
        <v>14</v>
      </c>
      <c r="P2" s="31" t="s">
        <v>15</v>
      </c>
      <c r="Q2" s="36" t="s">
        <v>16</v>
      </c>
      <c r="R2" s="41" t="s">
        <v>17</v>
      </c>
      <c r="S2" s="1" t="s">
        <v>18</v>
      </c>
      <c r="T2" s="1" t="s">
        <v>19</v>
      </c>
      <c r="U2" s="6" t="s">
        <v>20</v>
      </c>
      <c r="V2" s="1" t="s">
        <v>21</v>
      </c>
      <c r="W2" s="16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" t="s">
        <v>35</v>
      </c>
      <c r="AK2" s="1" t="s">
        <v>36</v>
      </c>
      <c r="AL2" s="1" t="s">
        <v>37</v>
      </c>
      <c r="AM2" s="1" t="s">
        <v>38</v>
      </c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x14ac:dyDescent="0.25">
      <c r="A3" t="s">
        <v>263</v>
      </c>
      <c r="B3" t="s">
        <v>261</v>
      </c>
      <c r="C3" s="17">
        <v>44077</v>
      </c>
      <c r="D3" s="7">
        <v>115000</v>
      </c>
      <c r="E3" t="s">
        <v>41</v>
      </c>
      <c r="F3" t="s">
        <v>42</v>
      </c>
      <c r="G3" s="7">
        <v>115000</v>
      </c>
      <c r="H3" s="7">
        <v>7400</v>
      </c>
      <c r="I3" s="12">
        <f t="shared" ref="I3:I7" si="0">H3/G3*100</f>
        <v>6.4347826086956523</v>
      </c>
      <c r="J3" s="7">
        <v>135509</v>
      </c>
      <c r="K3" s="7">
        <v>78060</v>
      </c>
      <c r="L3" s="7">
        <f t="shared" ref="L3:L7" si="1">G3-K3</f>
        <v>36940</v>
      </c>
      <c r="M3" s="7">
        <v>77529.015625</v>
      </c>
      <c r="N3" s="22">
        <f t="shared" ref="N3:N7" si="2">L3/M3</f>
        <v>0.47646677443545832</v>
      </c>
      <c r="O3" s="27">
        <v>804</v>
      </c>
      <c r="P3" s="32">
        <f t="shared" ref="P3:P7" si="3">L3/O3</f>
        <v>45.945273631840799</v>
      </c>
      <c r="Q3" s="37" t="s">
        <v>255</v>
      </c>
      <c r="R3" s="42" t="e">
        <f>ABS(#REF!-N3)*100</f>
        <v>#REF!</v>
      </c>
      <c r="U3" s="7">
        <v>77860</v>
      </c>
      <c r="V3" t="s">
        <v>45</v>
      </c>
      <c r="W3" s="17" t="s">
        <v>46</v>
      </c>
      <c r="X3" t="s">
        <v>262</v>
      </c>
      <c r="Y3" t="s">
        <v>78</v>
      </c>
      <c r="Z3">
        <v>401</v>
      </c>
      <c r="AA3">
        <v>72</v>
      </c>
    </row>
    <row r="4" spans="1:64" x14ac:dyDescent="0.25">
      <c r="A4" t="s">
        <v>258</v>
      </c>
      <c r="B4" t="s">
        <v>259</v>
      </c>
      <c r="C4" s="17">
        <v>44141</v>
      </c>
      <c r="D4" s="7">
        <v>122000</v>
      </c>
      <c r="E4" t="s">
        <v>41</v>
      </c>
      <c r="F4" t="s">
        <v>42</v>
      </c>
      <c r="G4" s="7">
        <v>122000</v>
      </c>
      <c r="H4" s="7">
        <v>44600</v>
      </c>
      <c r="I4" s="12">
        <f t="shared" si="0"/>
        <v>36.557377049180332</v>
      </c>
      <c r="J4" s="7">
        <v>144000</v>
      </c>
      <c r="K4" s="7">
        <v>77380</v>
      </c>
      <c r="L4" s="7">
        <f t="shared" si="1"/>
        <v>44620</v>
      </c>
      <c r="M4" s="7">
        <v>89905.53125</v>
      </c>
      <c r="N4" s="22">
        <f t="shared" si="2"/>
        <v>0.49629871910689588</v>
      </c>
      <c r="O4" s="27">
        <v>888</v>
      </c>
      <c r="P4" s="32">
        <f t="shared" si="3"/>
        <v>50.247747747747745</v>
      </c>
      <c r="Q4" s="37" t="s">
        <v>255</v>
      </c>
      <c r="R4" s="42" t="e">
        <f>ABS(#REF!-N4)*100</f>
        <v>#REF!</v>
      </c>
      <c r="S4" t="s">
        <v>44</v>
      </c>
      <c r="U4" s="7">
        <v>77380</v>
      </c>
      <c r="V4" t="s">
        <v>45</v>
      </c>
      <c r="W4" s="17" t="s">
        <v>46</v>
      </c>
      <c r="X4" t="s">
        <v>260</v>
      </c>
      <c r="Y4" t="s">
        <v>78</v>
      </c>
      <c r="Z4">
        <v>401</v>
      </c>
      <c r="AA4">
        <v>93</v>
      </c>
    </row>
    <row r="5" spans="1:64" x14ac:dyDescent="0.25">
      <c r="A5" t="s">
        <v>254</v>
      </c>
      <c r="B5" t="s">
        <v>237</v>
      </c>
      <c r="C5" s="17">
        <v>44298</v>
      </c>
      <c r="D5" s="7">
        <v>159900</v>
      </c>
      <c r="E5" t="s">
        <v>41</v>
      </c>
      <c r="F5" t="s">
        <v>42</v>
      </c>
      <c r="G5" s="7">
        <v>159900</v>
      </c>
      <c r="H5" s="7">
        <v>68500</v>
      </c>
      <c r="I5" s="12">
        <f t="shared" si="0"/>
        <v>42.839274546591625</v>
      </c>
      <c r="J5" s="7">
        <v>186099</v>
      </c>
      <c r="K5" s="7">
        <v>76011</v>
      </c>
      <c r="L5" s="7">
        <f t="shared" si="1"/>
        <v>83889</v>
      </c>
      <c r="M5" s="7">
        <v>148566.796875</v>
      </c>
      <c r="N5" s="22">
        <f t="shared" si="2"/>
        <v>0.56465510305497058</v>
      </c>
      <c r="O5" s="27">
        <v>920</v>
      </c>
      <c r="P5" s="32">
        <f t="shared" si="3"/>
        <v>91.18369565217391</v>
      </c>
      <c r="Q5" s="37" t="s">
        <v>255</v>
      </c>
      <c r="R5" s="42" t="e">
        <f>ABS(#REF!-N5)*100</f>
        <v>#REF!</v>
      </c>
      <c r="U5" s="7">
        <v>76011</v>
      </c>
      <c r="V5" t="s">
        <v>45</v>
      </c>
      <c r="W5" s="17" t="s">
        <v>46</v>
      </c>
      <c r="X5" t="s">
        <v>256</v>
      </c>
      <c r="Y5" t="s">
        <v>87</v>
      </c>
      <c r="Z5">
        <v>401</v>
      </c>
      <c r="AA5">
        <v>65</v>
      </c>
    </row>
    <row r="6" spans="1:64" x14ac:dyDescent="0.25">
      <c r="A6" t="s">
        <v>264</v>
      </c>
      <c r="B6" t="s">
        <v>265</v>
      </c>
      <c r="C6" s="17">
        <v>44194</v>
      </c>
      <c r="D6" s="7">
        <v>146000</v>
      </c>
      <c r="E6" t="s">
        <v>41</v>
      </c>
      <c r="F6" t="s">
        <v>42</v>
      </c>
      <c r="G6" s="7">
        <v>146000</v>
      </c>
      <c r="H6" s="7">
        <v>45000</v>
      </c>
      <c r="I6" s="12">
        <f t="shared" si="0"/>
        <v>30.82191780821918</v>
      </c>
      <c r="J6" s="7">
        <v>130256</v>
      </c>
      <c r="K6" s="7">
        <v>63968</v>
      </c>
      <c r="L6" s="7">
        <f t="shared" si="1"/>
        <v>82032</v>
      </c>
      <c r="M6" s="7">
        <v>89457.4921875</v>
      </c>
      <c r="N6" s="22">
        <f t="shared" si="2"/>
        <v>0.91699418342807548</v>
      </c>
      <c r="O6" s="27">
        <v>944</v>
      </c>
      <c r="P6" s="32">
        <f t="shared" si="3"/>
        <v>86.898305084745758</v>
      </c>
      <c r="Q6" s="37" t="s">
        <v>255</v>
      </c>
      <c r="R6" s="42" t="e">
        <f>ABS(#REF!-N6)*100</f>
        <v>#REF!</v>
      </c>
      <c r="S6" t="s">
        <v>44</v>
      </c>
      <c r="U6" s="7">
        <v>63968</v>
      </c>
      <c r="V6" t="s">
        <v>45</v>
      </c>
      <c r="W6" s="17" t="s">
        <v>46</v>
      </c>
      <c r="Y6" t="s">
        <v>47</v>
      </c>
      <c r="Z6">
        <v>401</v>
      </c>
      <c r="AA6">
        <v>70</v>
      </c>
    </row>
    <row r="7" spans="1:64" ht="15.75" thickBot="1" x14ac:dyDescent="0.3">
      <c r="A7" t="s">
        <v>266</v>
      </c>
      <c r="B7" t="s">
        <v>267</v>
      </c>
      <c r="C7" s="17">
        <v>44295</v>
      </c>
      <c r="D7" s="7">
        <v>119900</v>
      </c>
      <c r="E7" t="s">
        <v>41</v>
      </c>
      <c r="F7" t="s">
        <v>42</v>
      </c>
      <c r="G7" s="7">
        <v>119900</v>
      </c>
      <c r="H7" s="7">
        <v>39200</v>
      </c>
      <c r="I7" s="12">
        <f t="shared" si="0"/>
        <v>32.693911592994162</v>
      </c>
      <c r="J7" s="7">
        <v>99931</v>
      </c>
      <c r="K7" s="7">
        <v>8079</v>
      </c>
      <c r="L7" s="7">
        <f t="shared" si="1"/>
        <v>111821</v>
      </c>
      <c r="M7" s="7">
        <v>110531.890625</v>
      </c>
      <c r="N7" s="22">
        <f t="shared" si="2"/>
        <v>1.0116627822767779</v>
      </c>
      <c r="O7" s="27">
        <v>792</v>
      </c>
      <c r="P7" s="32">
        <f t="shared" si="3"/>
        <v>141.18813131313132</v>
      </c>
      <c r="Q7" s="37" t="s">
        <v>268</v>
      </c>
      <c r="R7" s="42" t="e">
        <f>ABS(#REF!-N7)*100</f>
        <v>#REF!</v>
      </c>
      <c r="S7" t="s">
        <v>44</v>
      </c>
      <c r="U7" s="7">
        <v>6750</v>
      </c>
      <c r="V7" t="s">
        <v>45</v>
      </c>
      <c r="W7" s="17" t="s">
        <v>46</v>
      </c>
      <c r="Y7" t="s">
        <v>47</v>
      </c>
      <c r="Z7">
        <v>401</v>
      </c>
      <c r="AA7">
        <v>70</v>
      </c>
    </row>
    <row r="8" spans="1:64" ht="15.75" thickTop="1" x14ac:dyDescent="0.25">
      <c r="A8" s="3"/>
      <c r="B8" s="3"/>
      <c r="C8" s="18" t="s">
        <v>307</v>
      </c>
      <c r="D8" s="8">
        <f>+SUM(D3:D7)</f>
        <v>662800</v>
      </c>
      <c r="E8" s="3"/>
      <c r="F8" s="3"/>
      <c r="G8" s="8">
        <f>+SUM(G3:G7)</f>
        <v>662800</v>
      </c>
      <c r="H8" s="8">
        <f>+SUM(H3:H7)</f>
        <v>204700</v>
      </c>
      <c r="I8" s="13"/>
      <c r="J8" s="8">
        <f>+SUM(J3:J7)</f>
        <v>695795</v>
      </c>
      <c r="K8" s="8"/>
      <c r="L8" s="8">
        <f>+SUM(L3:L7)</f>
        <v>359302</v>
      </c>
      <c r="M8" s="8">
        <f>+SUM(M3:M7)</f>
        <v>515990.7265625</v>
      </c>
      <c r="N8" s="23"/>
      <c r="O8" s="28"/>
      <c r="P8" s="33">
        <f>AVERAGE(P3:P7)</f>
        <v>83.092630685927901</v>
      </c>
      <c r="Q8" s="38"/>
      <c r="R8" s="43">
        <f>ABS(N10-N9)*100</f>
        <v>0.31187073300029677</v>
      </c>
      <c r="S8" s="3"/>
      <c r="T8" s="3"/>
      <c r="U8" s="8"/>
      <c r="V8" s="3"/>
      <c r="W8" s="18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pans="1:64" x14ac:dyDescent="0.25">
      <c r="A9" s="4"/>
      <c r="B9" s="4"/>
      <c r="C9" s="19"/>
      <c r="D9" s="9"/>
      <c r="E9" s="4"/>
      <c r="F9" s="4"/>
      <c r="G9" s="9"/>
      <c r="H9" s="9" t="s">
        <v>308</v>
      </c>
      <c r="I9" s="14">
        <f>H8/G8*100</f>
        <v>30.884127942063973</v>
      </c>
      <c r="J9" s="9"/>
      <c r="K9" s="9"/>
      <c r="L9" s="9"/>
      <c r="M9" s="9" t="s">
        <v>309</v>
      </c>
      <c r="N9" s="48">
        <f>L8/M8</f>
        <v>0.69633421979043864</v>
      </c>
      <c r="O9" s="29"/>
      <c r="P9" s="34" t="s">
        <v>310</v>
      </c>
      <c r="Q9" s="39">
        <f>STDEV(N3:N7)</f>
        <v>0.25187773573704703</v>
      </c>
      <c r="R9" s="44"/>
      <c r="S9" s="4"/>
      <c r="T9" s="4"/>
      <c r="U9" s="9"/>
      <c r="V9" s="4"/>
      <c r="W9" s="19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</row>
    <row r="10" spans="1:64" x14ac:dyDescent="0.25">
      <c r="A10" s="5"/>
      <c r="B10" s="5"/>
      <c r="C10" s="20"/>
      <c r="D10" s="10"/>
      <c r="E10" s="5"/>
      <c r="F10" s="5"/>
      <c r="G10" s="10"/>
      <c r="H10" s="10" t="s">
        <v>311</v>
      </c>
      <c r="I10" s="15">
        <f>STDEV(I3:I7)</f>
        <v>13.883561601238597</v>
      </c>
      <c r="J10" s="10"/>
      <c r="K10" s="10"/>
      <c r="L10" s="10"/>
      <c r="M10" s="10" t="s">
        <v>312</v>
      </c>
      <c r="N10" s="25">
        <f>AVERAGE(N3:N7)</f>
        <v>0.69321551246043567</v>
      </c>
      <c r="O10" s="30"/>
      <c r="P10" s="35" t="s">
        <v>313</v>
      </c>
      <c r="Q10" s="46" t="e">
        <f>AVERAGE(R3:R7)</f>
        <v>#REF!</v>
      </c>
      <c r="R10" s="45" t="s">
        <v>314</v>
      </c>
      <c r="S10" s="5" t="e">
        <f>+(Q10/N10)</f>
        <v>#REF!</v>
      </c>
      <c r="T10" s="5"/>
      <c r="U10" s="10"/>
      <c r="V10" s="5"/>
      <c r="W10" s="20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</row>
    <row r="12" spans="1:64" x14ac:dyDescent="0.25">
      <c r="A12" t="s">
        <v>328</v>
      </c>
    </row>
    <row r="13" spans="1:64" x14ac:dyDescent="0.25">
      <c r="A13" t="s">
        <v>334</v>
      </c>
    </row>
  </sheetData>
  <conditionalFormatting sqref="A3:AM7">
    <cfRule type="expression" dxfId="19" priority="1" stopIfTrue="1">
      <formula>MOD(ROW(),4)&gt;1</formula>
    </cfRule>
    <cfRule type="expression" dxfId="18" priority="2" stopIfTrue="1">
      <formula>MOD(ROW(),4)&lt;2</formula>
    </cfRule>
  </conditionalFormatting>
  <pageMargins left="0.7" right="0.7" top="0.75" bottom="0.75" header="0.3" footer="0.3"/>
  <pageSetup scale="72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96801-A214-4AB0-BAD5-E1BF092A492A}">
  <dimension ref="A1:BL15"/>
  <sheetViews>
    <sheetView view="pageBreakPreview" zoomScale="60" zoomScaleNormal="100" workbookViewId="0">
      <selection activeCell="A14" sqref="A14:A15"/>
    </sheetView>
  </sheetViews>
  <sheetFormatPr defaultRowHeight="15" x14ac:dyDescent="0.25"/>
  <cols>
    <col min="1" max="1" width="19.140625" bestFit="1" customWidth="1"/>
    <col min="2" max="2" width="22.42578125" bestFit="1" customWidth="1"/>
    <col min="3" max="3" width="9.5703125" style="17" bestFit="1" customWidth="1"/>
    <col min="4" max="4" width="11.85546875" style="7" bestFit="1" customWidth="1"/>
    <col min="5" max="5" width="5.7109375" bestFit="1" customWidth="1"/>
    <col min="6" max="6" width="16.42578125" hidden="1" customWidth="1"/>
    <col min="7" max="7" width="13.7109375" style="7" bestFit="1" customWidth="1"/>
    <col min="8" max="8" width="14.7109375" style="7" bestFit="1" customWidth="1"/>
    <col min="9" max="9" width="12.7109375" style="12" bestFit="1" customWidth="1"/>
    <col min="10" max="10" width="13.7109375" style="7" bestFit="1" customWidth="1"/>
    <col min="11" max="11" width="11.140625" style="7" bestFit="1" customWidth="1"/>
    <col min="12" max="12" width="13.85546875" style="7" bestFit="1" customWidth="1"/>
    <col min="13" max="13" width="13.140625" style="7" bestFit="1" customWidth="1"/>
    <col min="14" max="14" width="7.5703125" style="22" bestFit="1" customWidth="1"/>
    <col min="15" max="15" width="10" style="27" hidden="1" customWidth="1"/>
    <col min="16" max="16" width="15.85546875" style="32" hidden="1" customWidth="1"/>
    <col min="17" max="17" width="9" style="40" hidden="1" customWidth="1"/>
    <col min="18" max="18" width="19.140625" style="42" hidden="1" customWidth="1"/>
    <col min="19" max="19" width="16.42578125" hidden="1" customWidth="1"/>
    <col min="20" max="20" width="9.7109375" hidden="1" customWidth="1"/>
    <col min="21" max="21" width="10.7109375" style="7" hidden="1" customWidth="1"/>
    <col min="22" max="22" width="11.5703125" hidden="1" customWidth="1"/>
    <col min="23" max="23" width="10.42578125" style="17" hidden="1" customWidth="1"/>
    <col min="24" max="24" width="58" hidden="1" customWidth="1"/>
    <col min="25" max="25" width="27.7109375" hidden="1" customWidth="1"/>
    <col min="26" max="26" width="14.28515625" hidden="1" customWidth="1"/>
    <col min="27" max="27" width="13.85546875" hidden="1" customWidth="1"/>
    <col min="28" max="28" width="19" hidden="1" customWidth="1"/>
    <col min="29" max="29" width="7.28515625" hidden="1" customWidth="1"/>
    <col min="30" max="30" width="13.140625" hidden="1" customWidth="1"/>
    <col min="31" max="31" width="6.5703125" hidden="1" customWidth="1"/>
    <col min="32" max="32" width="20.42578125" hidden="1" customWidth="1"/>
    <col min="33" max="33" width="17" hidden="1" customWidth="1"/>
    <col min="34" max="34" width="15" hidden="1" customWidth="1"/>
    <col min="35" max="35" width="10.85546875" hidden="1" customWidth="1"/>
    <col min="36" max="36" width="16.7109375" hidden="1" customWidth="1"/>
    <col min="37" max="37" width="21.42578125" hidden="1" customWidth="1"/>
    <col min="38" max="38" width="21.140625" hidden="1" customWidth="1"/>
    <col min="39" max="39" width="17" hidden="1" customWidth="1"/>
  </cols>
  <sheetData>
    <row r="1" spans="1:64" ht="18.75" x14ac:dyDescent="0.3">
      <c r="A1" s="94" t="s">
        <v>332</v>
      </c>
    </row>
    <row r="2" spans="1:64" x14ac:dyDescent="0.25">
      <c r="A2" s="1" t="s">
        <v>0</v>
      </c>
      <c r="B2" s="1" t="s">
        <v>1</v>
      </c>
      <c r="C2" s="16" t="s">
        <v>2</v>
      </c>
      <c r="D2" s="6" t="s">
        <v>3</v>
      </c>
      <c r="E2" s="1" t="s">
        <v>4</v>
      </c>
      <c r="F2" s="1" t="s">
        <v>5</v>
      </c>
      <c r="G2" s="6" t="s">
        <v>6</v>
      </c>
      <c r="H2" s="6" t="s">
        <v>7</v>
      </c>
      <c r="I2" s="11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21" t="s">
        <v>13</v>
      </c>
      <c r="O2" s="26" t="s">
        <v>14</v>
      </c>
      <c r="P2" s="31" t="s">
        <v>15</v>
      </c>
      <c r="Q2" s="36" t="s">
        <v>16</v>
      </c>
      <c r="R2" s="41" t="s">
        <v>17</v>
      </c>
      <c r="S2" s="1" t="s">
        <v>18</v>
      </c>
      <c r="T2" s="1" t="s">
        <v>19</v>
      </c>
      <c r="U2" s="6" t="s">
        <v>20</v>
      </c>
      <c r="V2" s="1" t="s">
        <v>21</v>
      </c>
      <c r="W2" s="16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" t="s">
        <v>35</v>
      </c>
      <c r="AK2" s="1" t="s">
        <v>36</v>
      </c>
      <c r="AL2" s="1" t="s">
        <v>37</v>
      </c>
      <c r="AM2" s="1" t="s">
        <v>38</v>
      </c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x14ac:dyDescent="0.25">
      <c r="A3" t="s">
        <v>106</v>
      </c>
      <c r="B3" t="s">
        <v>107</v>
      </c>
      <c r="C3" s="17">
        <v>44476</v>
      </c>
      <c r="D3" s="7">
        <v>195000</v>
      </c>
      <c r="E3" t="s">
        <v>41</v>
      </c>
      <c r="F3" t="s">
        <v>42</v>
      </c>
      <c r="G3" s="7">
        <v>195000</v>
      </c>
      <c r="H3" s="7">
        <v>137100</v>
      </c>
      <c r="I3" s="12">
        <f t="shared" ref="I3:I9" si="0">H3/G3*100</f>
        <v>70.307692307692307</v>
      </c>
      <c r="J3" s="7">
        <v>245508</v>
      </c>
      <c r="K3" s="7">
        <v>79977</v>
      </c>
      <c r="L3" s="7">
        <f t="shared" ref="L3:L9" si="1">G3-K3</f>
        <v>115023</v>
      </c>
      <c r="M3" s="7">
        <v>199675.515625</v>
      </c>
      <c r="N3" s="22">
        <f t="shared" ref="N3:N9" si="2">L3/M3</f>
        <v>0.57604959546476697</v>
      </c>
      <c r="O3" s="27">
        <v>1235</v>
      </c>
      <c r="P3" s="32">
        <f t="shared" ref="P3:P9" si="3">L3/O3</f>
        <v>93.136032388663963</v>
      </c>
      <c r="Q3" s="37" t="s">
        <v>97</v>
      </c>
      <c r="R3" s="42" t="e">
        <f>ABS(#REF!-N3)*100</f>
        <v>#REF!</v>
      </c>
      <c r="S3" t="s">
        <v>44</v>
      </c>
      <c r="U3" s="7">
        <v>78249</v>
      </c>
      <c r="V3" t="s">
        <v>45</v>
      </c>
      <c r="W3" s="17" t="s">
        <v>46</v>
      </c>
      <c r="Y3" t="s">
        <v>87</v>
      </c>
      <c r="Z3">
        <v>401</v>
      </c>
      <c r="AA3">
        <v>35</v>
      </c>
    </row>
    <row r="4" spans="1:64" x14ac:dyDescent="0.25">
      <c r="A4" t="s">
        <v>101</v>
      </c>
      <c r="B4" t="s">
        <v>102</v>
      </c>
      <c r="C4" s="17">
        <v>44550</v>
      </c>
      <c r="D4" s="7">
        <v>240000</v>
      </c>
      <c r="E4" t="s">
        <v>41</v>
      </c>
      <c r="F4" t="s">
        <v>42</v>
      </c>
      <c r="G4" s="7">
        <v>240000</v>
      </c>
      <c r="H4" s="7">
        <v>148400</v>
      </c>
      <c r="I4" s="12">
        <f t="shared" si="0"/>
        <v>61.833333333333329</v>
      </c>
      <c r="J4" s="7">
        <v>289519</v>
      </c>
      <c r="K4" s="7">
        <v>127633</v>
      </c>
      <c r="L4" s="7">
        <f t="shared" si="1"/>
        <v>112367</v>
      </c>
      <c r="M4" s="7">
        <v>192819.533203125</v>
      </c>
      <c r="N4" s="22">
        <f t="shared" si="2"/>
        <v>0.58275734897474007</v>
      </c>
      <c r="O4" s="27">
        <v>1568</v>
      </c>
      <c r="P4" s="32">
        <f t="shared" si="3"/>
        <v>71.662627551020407</v>
      </c>
      <c r="Q4" s="37" t="s">
        <v>97</v>
      </c>
      <c r="R4" s="42" t="e">
        <f>ABS(#REF!-N4)*100</f>
        <v>#REF!</v>
      </c>
      <c r="S4" t="s">
        <v>44</v>
      </c>
      <c r="U4" s="7">
        <v>127633</v>
      </c>
      <c r="V4" t="s">
        <v>45</v>
      </c>
      <c r="W4" s="17" t="s">
        <v>46</v>
      </c>
      <c r="X4" t="s">
        <v>103</v>
      </c>
      <c r="Y4" t="s">
        <v>87</v>
      </c>
      <c r="Z4">
        <v>401</v>
      </c>
      <c r="AA4">
        <v>84</v>
      </c>
    </row>
    <row r="5" spans="1:64" x14ac:dyDescent="0.25">
      <c r="A5" t="s">
        <v>104</v>
      </c>
      <c r="B5" t="s">
        <v>91</v>
      </c>
      <c r="C5" s="17">
        <v>44550</v>
      </c>
      <c r="D5" s="7">
        <v>240000</v>
      </c>
      <c r="E5" t="s">
        <v>41</v>
      </c>
      <c r="F5" t="s">
        <v>42</v>
      </c>
      <c r="G5" s="7">
        <v>240000</v>
      </c>
      <c r="H5" s="7">
        <v>148400</v>
      </c>
      <c r="I5" s="12">
        <f t="shared" si="0"/>
        <v>61.833333333333329</v>
      </c>
      <c r="J5" s="7">
        <v>289519</v>
      </c>
      <c r="K5" s="7">
        <v>127633</v>
      </c>
      <c r="L5" s="7">
        <f t="shared" si="1"/>
        <v>112367</v>
      </c>
      <c r="M5" s="7">
        <v>192819.533203125</v>
      </c>
      <c r="N5" s="22">
        <f t="shared" si="2"/>
        <v>0.58275734897474007</v>
      </c>
      <c r="O5" s="27">
        <v>1568</v>
      </c>
      <c r="P5" s="32">
        <f t="shared" si="3"/>
        <v>71.662627551020407</v>
      </c>
      <c r="Q5" s="37" t="s">
        <v>97</v>
      </c>
      <c r="R5" s="42" t="e">
        <f>ABS(#REF!-N5)*100</f>
        <v>#REF!</v>
      </c>
      <c r="U5" s="7">
        <v>127633</v>
      </c>
      <c r="V5" t="s">
        <v>45</v>
      </c>
      <c r="W5" s="17" t="s">
        <v>46</v>
      </c>
      <c r="X5" t="s">
        <v>105</v>
      </c>
      <c r="Y5" t="s">
        <v>87</v>
      </c>
      <c r="Z5">
        <v>401</v>
      </c>
      <c r="AA5">
        <v>32</v>
      </c>
    </row>
    <row r="6" spans="1:64" x14ac:dyDescent="0.25">
      <c r="A6" t="s">
        <v>101</v>
      </c>
      <c r="B6" t="s">
        <v>102</v>
      </c>
      <c r="C6" s="17">
        <v>44550</v>
      </c>
      <c r="D6" s="7">
        <v>279000</v>
      </c>
      <c r="E6" t="s">
        <v>41</v>
      </c>
      <c r="F6" t="s">
        <v>42</v>
      </c>
      <c r="G6" s="7">
        <v>279000</v>
      </c>
      <c r="H6" s="7">
        <v>148400</v>
      </c>
      <c r="I6" s="12">
        <f t="shared" si="0"/>
        <v>53.189964157706093</v>
      </c>
      <c r="J6" s="7">
        <v>289519</v>
      </c>
      <c r="K6" s="7">
        <v>127633</v>
      </c>
      <c r="L6" s="7">
        <f t="shared" si="1"/>
        <v>151367</v>
      </c>
      <c r="M6" s="7">
        <v>192819.533203125</v>
      </c>
      <c r="N6" s="22">
        <f t="shared" si="2"/>
        <v>0.78501901485542447</v>
      </c>
      <c r="O6" s="27">
        <v>1568</v>
      </c>
      <c r="P6" s="32">
        <f t="shared" si="3"/>
        <v>96.535076530612244</v>
      </c>
      <c r="Q6" s="37" t="s">
        <v>97</v>
      </c>
      <c r="R6" s="42" t="e">
        <f>ABS(#REF!-N6)*100</f>
        <v>#REF!</v>
      </c>
      <c r="S6" t="s">
        <v>44</v>
      </c>
      <c r="U6" s="7">
        <v>127633</v>
      </c>
      <c r="V6" t="s">
        <v>45</v>
      </c>
      <c r="W6" s="17" t="s">
        <v>46</v>
      </c>
      <c r="X6" t="s">
        <v>103</v>
      </c>
      <c r="Y6" t="s">
        <v>99</v>
      </c>
      <c r="Z6">
        <v>401</v>
      </c>
      <c r="AA6">
        <v>75</v>
      </c>
    </row>
    <row r="7" spans="1:64" x14ac:dyDescent="0.25">
      <c r="A7" t="s">
        <v>104</v>
      </c>
      <c r="B7" t="s">
        <v>91</v>
      </c>
      <c r="C7" s="17">
        <v>44550</v>
      </c>
      <c r="D7" s="7">
        <v>279000</v>
      </c>
      <c r="E7" t="s">
        <v>41</v>
      </c>
      <c r="F7" t="s">
        <v>42</v>
      </c>
      <c r="G7" s="7">
        <v>279000</v>
      </c>
      <c r="H7" s="7">
        <v>148400</v>
      </c>
      <c r="I7" s="12">
        <f t="shared" si="0"/>
        <v>53.189964157706093</v>
      </c>
      <c r="J7" s="7">
        <v>289519</v>
      </c>
      <c r="K7" s="7">
        <v>127633</v>
      </c>
      <c r="L7" s="7">
        <f t="shared" si="1"/>
        <v>151367</v>
      </c>
      <c r="M7" s="7">
        <v>192819.533203125</v>
      </c>
      <c r="N7" s="22">
        <f t="shared" si="2"/>
        <v>0.78501901485542447</v>
      </c>
      <c r="O7" s="27">
        <v>1568</v>
      </c>
      <c r="P7" s="32">
        <f t="shared" si="3"/>
        <v>96.535076530612244</v>
      </c>
      <c r="Q7" s="37" t="s">
        <v>97</v>
      </c>
      <c r="R7" s="42" t="e">
        <f>ABS(#REF!-N7)*100</f>
        <v>#REF!</v>
      </c>
      <c r="U7" s="7">
        <v>127633</v>
      </c>
      <c r="V7" t="s">
        <v>45</v>
      </c>
      <c r="W7" s="17" t="s">
        <v>46</v>
      </c>
      <c r="X7" t="s">
        <v>105</v>
      </c>
      <c r="Y7" t="s">
        <v>99</v>
      </c>
      <c r="Z7">
        <v>401</v>
      </c>
      <c r="AA7">
        <v>70</v>
      </c>
    </row>
    <row r="8" spans="1:64" x14ac:dyDescent="0.25">
      <c r="A8" t="s">
        <v>92</v>
      </c>
      <c r="B8" t="s">
        <v>100</v>
      </c>
      <c r="C8" s="17">
        <v>44340</v>
      </c>
      <c r="D8" s="7">
        <v>135000</v>
      </c>
      <c r="E8" t="s">
        <v>41</v>
      </c>
      <c r="F8" t="s">
        <v>42</v>
      </c>
      <c r="G8" s="7">
        <v>135000</v>
      </c>
      <c r="H8" s="7">
        <v>62300</v>
      </c>
      <c r="I8" s="12">
        <f t="shared" si="0"/>
        <v>46.148148148148152</v>
      </c>
      <c r="J8" s="7">
        <v>125042</v>
      </c>
      <c r="K8" s="7">
        <v>66833</v>
      </c>
      <c r="L8" s="7">
        <f t="shared" si="1"/>
        <v>68167</v>
      </c>
      <c r="M8" s="7">
        <v>70215.921875</v>
      </c>
      <c r="N8" s="22">
        <f t="shared" si="2"/>
        <v>0.97081969701049375</v>
      </c>
      <c r="O8" s="27">
        <v>768</v>
      </c>
      <c r="P8" s="32">
        <f t="shared" si="3"/>
        <v>88.759114583333329</v>
      </c>
      <c r="Q8" s="37" t="s">
        <v>97</v>
      </c>
      <c r="R8" s="42">
        <f>ABS(N13-N8)*100</f>
        <v>97.081969701049374</v>
      </c>
      <c r="S8" t="s">
        <v>44</v>
      </c>
      <c r="U8" s="7">
        <v>66833</v>
      </c>
      <c r="V8" t="s">
        <v>45</v>
      </c>
      <c r="W8" s="17" t="s">
        <v>46</v>
      </c>
      <c r="X8" t="s">
        <v>90</v>
      </c>
      <c r="Y8" t="s">
        <v>99</v>
      </c>
      <c r="Z8">
        <v>401</v>
      </c>
      <c r="AA8">
        <v>70</v>
      </c>
    </row>
    <row r="9" spans="1:64" ht="15.75" thickBot="1" x14ac:dyDescent="0.3">
      <c r="A9" t="s">
        <v>95</v>
      </c>
      <c r="B9" t="s">
        <v>96</v>
      </c>
      <c r="C9" s="17">
        <v>44386</v>
      </c>
      <c r="D9" s="7">
        <v>325000</v>
      </c>
      <c r="E9" t="s">
        <v>41</v>
      </c>
      <c r="F9" t="s">
        <v>42</v>
      </c>
      <c r="G9" s="7">
        <v>325000</v>
      </c>
      <c r="H9" s="7">
        <v>132000</v>
      </c>
      <c r="I9" s="12">
        <f t="shared" si="0"/>
        <v>40.615384615384613</v>
      </c>
      <c r="J9" s="7">
        <v>237314</v>
      </c>
      <c r="K9" s="7">
        <v>56849</v>
      </c>
      <c r="L9" s="7">
        <f t="shared" si="1"/>
        <v>268151</v>
      </c>
      <c r="M9" s="7">
        <v>217689.984375</v>
      </c>
      <c r="N9" s="22">
        <f t="shared" si="2"/>
        <v>1.2318021923235301</v>
      </c>
      <c r="O9" s="27">
        <v>1760</v>
      </c>
      <c r="P9" s="32">
        <f t="shared" si="3"/>
        <v>152.35852272727271</v>
      </c>
      <c r="Q9" s="37" t="s">
        <v>97</v>
      </c>
      <c r="R9" s="42">
        <f>ABS(N15-N9)*100</f>
        <v>123.18021923235301</v>
      </c>
      <c r="S9" t="s">
        <v>98</v>
      </c>
      <c r="U9" s="7">
        <v>56849</v>
      </c>
      <c r="V9" t="s">
        <v>45</v>
      </c>
      <c r="W9" s="17" t="s">
        <v>46</v>
      </c>
      <c r="Y9" t="s">
        <v>99</v>
      </c>
      <c r="Z9">
        <v>401</v>
      </c>
      <c r="AA9">
        <v>70</v>
      </c>
    </row>
    <row r="10" spans="1:64" ht="15.75" thickTop="1" x14ac:dyDescent="0.25">
      <c r="A10" s="3"/>
      <c r="B10" s="3"/>
      <c r="C10" s="18" t="s">
        <v>307</v>
      </c>
      <c r="D10" s="8">
        <f>+SUM(D3:D9)</f>
        <v>1693000</v>
      </c>
      <c r="E10" s="3"/>
      <c r="F10" s="3"/>
      <c r="G10" s="8">
        <f>+SUM(G3:G9)</f>
        <v>1693000</v>
      </c>
      <c r="H10" s="8">
        <f>+SUM(H3:H9)</f>
        <v>925000</v>
      </c>
      <c r="I10" s="13"/>
      <c r="J10" s="8">
        <f>+SUM(J3:J9)</f>
        <v>1765940</v>
      </c>
      <c r="K10" s="8"/>
      <c r="L10" s="8">
        <f>+SUM(L3:L9)</f>
        <v>978809</v>
      </c>
      <c r="M10" s="8">
        <f>+SUM(M3:M9)</f>
        <v>1258859.5546875</v>
      </c>
      <c r="N10" s="23"/>
      <c r="O10" s="28"/>
      <c r="P10" s="33">
        <f>AVERAGE(P3:P9)</f>
        <v>95.807011123219326</v>
      </c>
      <c r="Q10" s="38"/>
      <c r="R10" s="43">
        <f>ABS(N12-N11)*100</f>
        <v>1.0210016360590712</v>
      </c>
      <c r="S10" s="3"/>
      <c r="T10" s="3"/>
      <c r="U10" s="8"/>
      <c r="V10" s="3"/>
      <c r="W10" s="18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</row>
    <row r="11" spans="1:64" x14ac:dyDescent="0.25">
      <c r="A11" s="4"/>
      <c r="B11" s="4"/>
      <c r="C11" s="19"/>
      <c r="D11" s="9"/>
      <c r="E11" s="4"/>
      <c r="F11" s="4"/>
      <c r="G11" s="9"/>
      <c r="H11" s="9" t="s">
        <v>308</v>
      </c>
      <c r="I11" s="14">
        <f>H10/G10*100</f>
        <v>54.636739515652685</v>
      </c>
      <c r="J11" s="9"/>
      <c r="K11" s="9"/>
      <c r="L11" s="9"/>
      <c r="M11" s="9" t="s">
        <v>309</v>
      </c>
      <c r="N11" s="24">
        <f>L10/M10</f>
        <v>0.77753629970499771</v>
      </c>
      <c r="O11" s="29"/>
      <c r="P11" s="34" t="s">
        <v>310</v>
      </c>
      <c r="Q11" s="39">
        <f>STDEV(N3:N9)</f>
        <v>0.24480359990704045</v>
      </c>
      <c r="R11" s="44"/>
      <c r="S11" s="4"/>
      <c r="T11" s="4"/>
      <c r="U11" s="9"/>
      <c r="V11" s="4"/>
      <c r="W11" s="19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</row>
    <row r="12" spans="1:64" x14ac:dyDescent="0.25">
      <c r="A12" s="5"/>
      <c r="B12" s="5"/>
      <c r="C12" s="20"/>
      <c r="D12" s="10"/>
      <c r="E12" s="5"/>
      <c r="F12" s="5"/>
      <c r="G12" s="10"/>
      <c r="H12" s="10" t="s">
        <v>311</v>
      </c>
      <c r="I12" s="15">
        <f>STDEV(I3:I9)</f>
        <v>10.156266503578093</v>
      </c>
      <c r="J12" s="10"/>
      <c r="K12" s="10"/>
      <c r="L12" s="10"/>
      <c r="M12" s="10" t="s">
        <v>312</v>
      </c>
      <c r="N12" s="47">
        <f>AVERAGE(N3:N9)</f>
        <v>0.78774631606558843</v>
      </c>
      <c r="O12" s="30"/>
      <c r="P12" s="35" t="s">
        <v>313</v>
      </c>
      <c r="Q12" s="46" t="e">
        <f>AVERAGE(R3:R9)</f>
        <v>#REF!</v>
      </c>
      <c r="R12" s="45" t="s">
        <v>314</v>
      </c>
      <c r="S12" s="5" t="e">
        <f>+(Q12/N12)</f>
        <v>#REF!</v>
      </c>
      <c r="T12" s="5"/>
      <c r="U12" s="10"/>
      <c r="V12" s="5"/>
      <c r="W12" s="20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</row>
    <row r="14" spans="1:64" x14ac:dyDescent="0.25">
      <c r="A14" t="s">
        <v>328</v>
      </c>
    </row>
    <row r="15" spans="1:64" x14ac:dyDescent="0.25">
      <c r="A15" t="s">
        <v>331</v>
      </c>
    </row>
  </sheetData>
  <conditionalFormatting sqref="A3:AM9">
    <cfRule type="expression" dxfId="17" priority="1" stopIfTrue="1">
      <formula>MOD(ROW(),4)&gt;1</formula>
    </cfRule>
    <cfRule type="expression" dxfId="16" priority="2" stopIfTrue="1">
      <formula>MOD(ROW(),4)&lt;2</formula>
    </cfRule>
  </conditionalFormatting>
  <pageMargins left="0.7" right="0.7" top="0.75" bottom="0.75" header="0.3" footer="0.3"/>
  <pageSetup scale="72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A94FE-600C-4EA1-9137-9C701BFA02D0}">
  <dimension ref="A1:BL27"/>
  <sheetViews>
    <sheetView view="pageBreakPreview" zoomScale="60" zoomScaleNormal="100" workbookViewId="0">
      <selection activeCell="A26" sqref="A26:A27"/>
    </sheetView>
  </sheetViews>
  <sheetFormatPr defaultRowHeight="15" x14ac:dyDescent="0.25"/>
  <cols>
    <col min="1" max="1" width="19.140625" bestFit="1" customWidth="1"/>
    <col min="2" max="2" width="22.42578125" bestFit="1" customWidth="1"/>
    <col min="3" max="3" width="9.5703125" style="17" bestFit="1" customWidth="1"/>
    <col min="4" max="4" width="11.85546875" style="7" bestFit="1" customWidth="1"/>
    <col min="5" max="5" width="5.7109375" bestFit="1" customWidth="1"/>
    <col min="6" max="6" width="16.42578125" hidden="1" customWidth="1"/>
    <col min="7" max="7" width="13.7109375" style="7" bestFit="1" customWidth="1"/>
    <col min="8" max="8" width="14.7109375" style="7" bestFit="1" customWidth="1"/>
    <col min="9" max="9" width="12.7109375" style="12" bestFit="1" customWidth="1"/>
    <col min="10" max="10" width="13.7109375" style="7" bestFit="1" customWidth="1"/>
    <col min="11" max="11" width="11.140625" style="7" bestFit="1" customWidth="1"/>
    <col min="12" max="12" width="13.85546875" style="7" bestFit="1" customWidth="1"/>
    <col min="13" max="13" width="13.140625" style="7" bestFit="1" customWidth="1"/>
    <col min="14" max="14" width="7.5703125" style="22" bestFit="1" customWidth="1"/>
    <col min="15" max="15" width="10" style="27" hidden="1" customWidth="1"/>
    <col min="16" max="16" width="15.85546875" style="32" hidden="1" customWidth="1"/>
    <col min="17" max="17" width="9" style="40" hidden="1" customWidth="1"/>
    <col min="18" max="18" width="19.140625" style="42" hidden="1" customWidth="1"/>
    <col min="19" max="19" width="16.42578125" hidden="1" customWidth="1"/>
    <col min="20" max="20" width="9.7109375" hidden="1" customWidth="1"/>
    <col min="21" max="21" width="10.7109375" style="7" hidden="1" customWidth="1"/>
    <col min="22" max="22" width="11.5703125" hidden="1" customWidth="1"/>
    <col min="23" max="23" width="10.42578125" style="17" hidden="1" customWidth="1"/>
    <col min="24" max="24" width="58" hidden="1" customWidth="1"/>
    <col min="25" max="25" width="27.7109375" hidden="1" customWidth="1"/>
    <col min="26" max="26" width="14.28515625" hidden="1" customWidth="1"/>
    <col min="27" max="27" width="13.85546875" hidden="1" customWidth="1"/>
    <col min="28" max="28" width="19" hidden="1" customWidth="1"/>
    <col min="29" max="29" width="7.28515625" hidden="1" customWidth="1"/>
    <col min="30" max="30" width="13.140625" hidden="1" customWidth="1"/>
    <col min="31" max="31" width="6.5703125" hidden="1" customWidth="1"/>
    <col min="32" max="32" width="20.42578125" hidden="1" customWidth="1"/>
    <col min="33" max="33" width="17" hidden="1" customWidth="1"/>
    <col min="34" max="34" width="15" hidden="1" customWidth="1"/>
    <col min="35" max="35" width="10.85546875" hidden="1" customWidth="1"/>
    <col min="36" max="36" width="16.7109375" hidden="1" customWidth="1"/>
    <col min="37" max="37" width="21.42578125" hidden="1" customWidth="1"/>
    <col min="38" max="38" width="21.140625" hidden="1" customWidth="1"/>
    <col min="39" max="39" width="17" hidden="1" customWidth="1"/>
  </cols>
  <sheetData>
    <row r="1" spans="1:64" ht="18.75" x14ac:dyDescent="0.3">
      <c r="A1" s="94" t="s">
        <v>330</v>
      </c>
    </row>
    <row r="2" spans="1:64" x14ac:dyDescent="0.25">
      <c r="A2" s="1" t="s">
        <v>0</v>
      </c>
      <c r="B2" s="1" t="s">
        <v>1</v>
      </c>
      <c r="C2" s="16" t="s">
        <v>2</v>
      </c>
      <c r="D2" s="6" t="s">
        <v>3</v>
      </c>
      <c r="E2" s="1" t="s">
        <v>4</v>
      </c>
      <c r="F2" s="1" t="s">
        <v>5</v>
      </c>
      <c r="G2" s="6" t="s">
        <v>6</v>
      </c>
      <c r="H2" s="6" t="s">
        <v>7</v>
      </c>
      <c r="I2" s="11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21" t="s">
        <v>13</v>
      </c>
      <c r="O2" s="26" t="s">
        <v>14</v>
      </c>
      <c r="P2" s="31" t="s">
        <v>15</v>
      </c>
      <c r="Q2" s="36" t="s">
        <v>16</v>
      </c>
      <c r="R2" s="41" t="s">
        <v>17</v>
      </c>
      <c r="S2" s="1" t="s">
        <v>18</v>
      </c>
      <c r="T2" s="1" t="s">
        <v>19</v>
      </c>
      <c r="U2" s="6" t="s">
        <v>20</v>
      </c>
      <c r="V2" s="1" t="s">
        <v>21</v>
      </c>
      <c r="W2" s="16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" t="s">
        <v>35</v>
      </c>
      <c r="AK2" s="1" t="s">
        <v>36</v>
      </c>
      <c r="AL2" s="1" t="s">
        <v>37</v>
      </c>
      <c r="AM2" s="1" t="s">
        <v>38</v>
      </c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x14ac:dyDescent="0.25">
      <c r="A3" t="s">
        <v>130</v>
      </c>
      <c r="B3" t="s">
        <v>131</v>
      </c>
      <c r="C3" s="17">
        <v>44014</v>
      </c>
      <c r="D3" s="7">
        <v>40000</v>
      </c>
      <c r="E3" t="s">
        <v>41</v>
      </c>
      <c r="F3" t="s">
        <v>42</v>
      </c>
      <c r="G3" s="7">
        <v>40000</v>
      </c>
      <c r="H3" s="7">
        <v>49400</v>
      </c>
      <c r="I3" s="12">
        <f t="shared" ref="I3:I21" si="0">H3/G3*100</f>
        <v>123.50000000000001</v>
      </c>
      <c r="J3" s="7">
        <v>173369</v>
      </c>
      <c r="K3" s="7">
        <v>13200</v>
      </c>
      <c r="L3" s="7">
        <f t="shared" ref="L3:L21" si="1">G3-K3</f>
        <v>26800</v>
      </c>
      <c r="M3" s="7">
        <v>159055.609375</v>
      </c>
      <c r="N3" s="22">
        <f t="shared" ref="N3:N21" si="2">L3/M3</f>
        <v>0.16849452908519907</v>
      </c>
      <c r="O3" s="27">
        <v>1020</v>
      </c>
      <c r="P3" s="32">
        <f t="shared" ref="P3:P21" si="3">L3/O3</f>
        <v>26.274509803921568</v>
      </c>
      <c r="Q3" s="37" t="s">
        <v>85</v>
      </c>
      <c r="R3" s="42" t="e">
        <f>ABS(#REF!-N3)*100</f>
        <v>#REF!</v>
      </c>
      <c r="S3" t="s">
        <v>44</v>
      </c>
      <c r="U3" s="7">
        <v>8833</v>
      </c>
      <c r="V3" t="s">
        <v>45</v>
      </c>
      <c r="W3" s="17" t="s">
        <v>46</v>
      </c>
      <c r="Y3" t="s">
        <v>99</v>
      </c>
      <c r="Z3">
        <v>401</v>
      </c>
      <c r="AA3">
        <v>46</v>
      </c>
    </row>
    <row r="4" spans="1:64" x14ac:dyDescent="0.25">
      <c r="A4" t="s">
        <v>122</v>
      </c>
      <c r="B4" t="s">
        <v>123</v>
      </c>
      <c r="C4" s="17">
        <v>44462</v>
      </c>
      <c r="D4" s="7">
        <v>28000</v>
      </c>
      <c r="E4" t="s">
        <v>41</v>
      </c>
      <c r="F4" t="s">
        <v>42</v>
      </c>
      <c r="G4" s="7">
        <v>28000</v>
      </c>
      <c r="H4" s="7">
        <v>19100</v>
      </c>
      <c r="I4" s="12">
        <f t="shared" si="0"/>
        <v>68.214285714285722</v>
      </c>
      <c r="J4" s="7">
        <v>57135</v>
      </c>
      <c r="K4" s="7">
        <v>5629</v>
      </c>
      <c r="L4" s="7">
        <f t="shared" si="1"/>
        <v>22371</v>
      </c>
      <c r="M4" s="7">
        <v>51147.96484375</v>
      </c>
      <c r="N4" s="22">
        <f t="shared" si="2"/>
        <v>0.43737810621283424</v>
      </c>
      <c r="O4" s="27">
        <v>588</v>
      </c>
      <c r="P4" s="32">
        <f t="shared" si="3"/>
        <v>38.045918367346935</v>
      </c>
      <c r="Q4" s="37" t="s">
        <v>85</v>
      </c>
      <c r="R4" s="42" t="e">
        <f>ABS(#REF!-N4)*100</f>
        <v>#REF!</v>
      </c>
      <c r="S4" t="s">
        <v>44</v>
      </c>
      <c r="U4" s="7">
        <v>5629</v>
      </c>
      <c r="V4" t="s">
        <v>45</v>
      </c>
      <c r="W4" s="17" t="s">
        <v>46</v>
      </c>
      <c r="Y4" t="s">
        <v>99</v>
      </c>
      <c r="Z4">
        <v>401</v>
      </c>
      <c r="AA4">
        <v>46</v>
      </c>
    </row>
    <row r="5" spans="1:64" x14ac:dyDescent="0.25">
      <c r="A5" t="s">
        <v>130</v>
      </c>
      <c r="B5" t="s">
        <v>131</v>
      </c>
      <c r="C5" s="17">
        <v>44014</v>
      </c>
      <c r="D5" s="7">
        <v>99500</v>
      </c>
      <c r="E5" t="s">
        <v>41</v>
      </c>
      <c r="F5" t="s">
        <v>42</v>
      </c>
      <c r="G5" s="7">
        <v>99500</v>
      </c>
      <c r="H5" s="7">
        <v>49400</v>
      </c>
      <c r="I5" s="12">
        <f t="shared" si="0"/>
        <v>49.64824120603015</v>
      </c>
      <c r="J5" s="7">
        <v>173369</v>
      </c>
      <c r="K5" s="7">
        <v>13200</v>
      </c>
      <c r="L5" s="7">
        <f t="shared" si="1"/>
        <v>86300</v>
      </c>
      <c r="M5" s="7">
        <v>159055.609375</v>
      </c>
      <c r="N5" s="22">
        <f t="shared" si="2"/>
        <v>0.54257753209151793</v>
      </c>
      <c r="O5" s="27">
        <v>1020</v>
      </c>
      <c r="P5" s="32">
        <f t="shared" si="3"/>
        <v>84.607843137254903</v>
      </c>
      <c r="Q5" s="37" t="s">
        <v>85</v>
      </c>
      <c r="R5" s="42" t="e">
        <f>ABS(#REF!-N5)*100</f>
        <v>#REF!</v>
      </c>
      <c r="S5" t="s">
        <v>44</v>
      </c>
      <c r="U5" s="7">
        <v>8833</v>
      </c>
      <c r="V5" t="s">
        <v>45</v>
      </c>
      <c r="W5" s="17" t="s">
        <v>46</v>
      </c>
      <c r="Y5" t="s">
        <v>99</v>
      </c>
      <c r="Z5">
        <v>401</v>
      </c>
      <c r="AA5">
        <v>98</v>
      </c>
    </row>
    <row r="6" spans="1:64" x14ac:dyDescent="0.25">
      <c r="A6" t="s">
        <v>108</v>
      </c>
      <c r="B6" t="s">
        <v>91</v>
      </c>
      <c r="C6" s="17">
        <v>44550</v>
      </c>
      <c r="D6" s="7">
        <v>240000</v>
      </c>
      <c r="E6" t="s">
        <v>41</v>
      </c>
      <c r="F6" t="s">
        <v>42</v>
      </c>
      <c r="G6" s="7">
        <v>240000</v>
      </c>
      <c r="H6" s="7">
        <v>148400</v>
      </c>
      <c r="I6" s="12">
        <f t="shared" si="0"/>
        <v>61.833333333333329</v>
      </c>
      <c r="J6" s="7">
        <v>289519</v>
      </c>
      <c r="K6" s="7">
        <v>127633</v>
      </c>
      <c r="L6" s="7">
        <f t="shared" si="1"/>
        <v>112367</v>
      </c>
      <c r="M6" s="7">
        <v>192819.533203125</v>
      </c>
      <c r="N6" s="22">
        <f t="shared" si="2"/>
        <v>0.58275734897474007</v>
      </c>
      <c r="O6" s="27">
        <v>1568</v>
      </c>
      <c r="P6" s="32">
        <f t="shared" si="3"/>
        <v>71.662627551020407</v>
      </c>
      <c r="Q6" s="37" t="s">
        <v>85</v>
      </c>
      <c r="R6" s="42">
        <f>ABS(N24-N6)*100</f>
        <v>23.072875372706104</v>
      </c>
      <c r="U6" s="7">
        <v>127633</v>
      </c>
      <c r="V6" t="s">
        <v>45</v>
      </c>
      <c r="W6" s="17" t="s">
        <v>46</v>
      </c>
      <c r="X6" t="s">
        <v>109</v>
      </c>
      <c r="Y6" t="s">
        <v>87</v>
      </c>
      <c r="Z6">
        <v>401</v>
      </c>
      <c r="AA6">
        <v>46</v>
      </c>
    </row>
    <row r="7" spans="1:64" x14ac:dyDescent="0.25">
      <c r="A7" t="s">
        <v>110</v>
      </c>
      <c r="B7" t="s">
        <v>91</v>
      </c>
      <c r="C7" s="17">
        <v>44550</v>
      </c>
      <c r="D7" s="7">
        <v>240000</v>
      </c>
      <c r="E7" t="s">
        <v>41</v>
      </c>
      <c r="F7" t="s">
        <v>42</v>
      </c>
      <c r="G7" s="7">
        <v>240000</v>
      </c>
      <c r="H7" s="7">
        <v>148400</v>
      </c>
      <c r="I7" s="12">
        <f t="shared" si="0"/>
        <v>61.833333333333329</v>
      </c>
      <c r="J7" s="7">
        <v>289519</v>
      </c>
      <c r="K7" s="7">
        <v>127633</v>
      </c>
      <c r="L7" s="7">
        <f t="shared" si="1"/>
        <v>112367</v>
      </c>
      <c r="M7" s="7">
        <v>192819.533203125</v>
      </c>
      <c r="N7" s="22">
        <f t="shared" si="2"/>
        <v>0.58275734897474007</v>
      </c>
      <c r="O7" s="27">
        <v>1568</v>
      </c>
      <c r="P7" s="32">
        <f t="shared" si="3"/>
        <v>71.662627551020407</v>
      </c>
      <c r="Q7" s="37" t="s">
        <v>85</v>
      </c>
      <c r="R7" s="42">
        <f>ABS(N23-N7)*100</f>
        <v>20.25442951099383</v>
      </c>
      <c r="S7" t="s">
        <v>44</v>
      </c>
      <c r="U7" s="7">
        <v>127633</v>
      </c>
      <c r="V7" t="s">
        <v>45</v>
      </c>
      <c r="W7" s="17" t="s">
        <v>46</v>
      </c>
      <c r="X7" t="s">
        <v>111</v>
      </c>
      <c r="Y7" t="s">
        <v>87</v>
      </c>
      <c r="Z7">
        <v>401</v>
      </c>
      <c r="AA7">
        <v>46</v>
      </c>
    </row>
    <row r="8" spans="1:64" x14ac:dyDescent="0.25">
      <c r="A8" t="s">
        <v>93</v>
      </c>
      <c r="B8" t="s">
        <v>94</v>
      </c>
      <c r="C8" s="17">
        <v>44399</v>
      </c>
      <c r="D8" s="7">
        <v>172000</v>
      </c>
      <c r="E8" t="s">
        <v>41</v>
      </c>
      <c r="F8" t="s">
        <v>42</v>
      </c>
      <c r="G8" s="7">
        <v>172000</v>
      </c>
      <c r="H8" s="7">
        <v>81500</v>
      </c>
      <c r="I8" s="12">
        <f t="shared" si="0"/>
        <v>47.383720930232556</v>
      </c>
      <c r="J8" s="7">
        <v>237790</v>
      </c>
      <c r="K8" s="7">
        <v>33851</v>
      </c>
      <c r="L8" s="7">
        <f t="shared" si="1"/>
        <v>138149</v>
      </c>
      <c r="M8" s="7">
        <v>202521.34375</v>
      </c>
      <c r="N8" s="22">
        <f t="shared" si="2"/>
        <v>0.68214538498488508</v>
      </c>
      <c r="O8" s="27">
        <v>1400</v>
      </c>
      <c r="P8" s="32">
        <f t="shared" si="3"/>
        <v>98.67785714285715</v>
      </c>
      <c r="Q8" s="37" t="s">
        <v>85</v>
      </c>
      <c r="R8" s="42">
        <f>ABS(N35-N8)*100</f>
        <v>68.214538498488508</v>
      </c>
      <c r="S8" t="s">
        <v>44</v>
      </c>
      <c r="U8" s="7">
        <v>33851</v>
      </c>
      <c r="V8" t="s">
        <v>45</v>
      </c>
      <c r="W8" s="17" t="s">
        <v>46</v>
      </c>
      <c r="Y8" t="s">
        <v>87</v>
      </c>
      <c r="Z8">
        <v>401</v>
      </c>
      <c r="AA8">
        <v>70</v>
      </c>
    </row>
    <row r="9" spans="1:64" x14ac:dyDescent="0.25">
      <c r="A9" t="s">
        <v>126</v>
      </c>
      <c r="B9" t="s">
        <v>127</v>
      </c>
      <c r="C9" s="17">
        <v>44159</v>
      </c>
      <c r="D9" s="7">
        <v>62500</v>
      </c>
      <c r="E9" t="s">
        <v>41</v>
      </c>
      <c r="F9" t="s">
        <v>42</v>
      </c>
      <c r="G9" s="7">
        <v>62500</v>
      </c>
      <c r="H9" s="7">
        <v>20200</v>
      </c>
      <c r="I9" s="12">
        <f t="shared" si="0"/>
        <v>32.32</v>
      </c>
      <c r="J9" s="7">
        <v>79300</v>
      </c>
      <c r="K9" s="7">
        <v>17665</v>
      </c>
      <c r="L9" s="7">
        <f t="shared" si="1"/>
        <v>44835</v>
      </c>
      <c r="M9" s="7">
        <v>61206.5546875</v>
      </c>
      <c r="N9" s="22">
        <f t="shared" si="2"/>
        <v>0.73251958436334752</v>
      </c>
      <c r="O9" s="27">
        <v>468</v>
      </c>
      <c r="P9" s="32">
        <f t="shared" si="3"/>
        <v>95.801282051282058</v>
      </c>
      <c r="Q9" s="37" t="s">
        <v>85</v>
      </c>
      <c r="R9" s="42" t="e">
        <f>ABS(#REF!-N9)*100</f>
        <v>#REF!</v>
      </c>
      <c r="S9" t="s">
        <v>44</v>
      </c>
      <c r="U9" s="7">
        <v>17665</v>
      </c>
      <c r="V9" t="s">
        <v>45</v>
      </c>
      <c r="W9" s="17" t="s">
        <v>46</v>
      </c>
      <c r="X9" t="s">
        <v>128</v>
      </c>
      <c r="Y9" t="s">
        <v>87</v>
      </c>
      <c r="Z9">
        <v>401</v>
      </c>
      <c r="AA9">
        <v>70</v>
      </c>
    </row>
    <row r="10" spans="1:64" x14ac:dyDescent="0.25">
      <c r="A10" t="s">
        <v>128</v>
      </c>
      <c r="B10" t="s">
        <v>129</v>
      </c>
      <c r="C10" s="17">
        <v>44159</v>
      </c>
      <c r="D10" s="7">
        <v>62500</v>
      </c>
      <c r="E10" t="s">
        <v>41</v>
      </c>
      <c r="F10" t="s">
        <v>42</v>
      </c>
      <c r="G10" s="7">
        <v>62500</v>
      </c>
      <c r="H10" s="7">
        <v>2900</v>
      </c>
      <c r="I10" s="12">
        <f t="shared" si="0"/>
        <v>4.6399999999999997</v>
      </c>
      <c r="J10" s="7">
        <v>79300</v>
      </c>
      <c r="K10" s="7">
        <v>17665</v>
      </c>
      <c r="L10" s="7">
        <f t="shared" si="1"/>
        <v>44835</v>
      </c>
      <c r="M10" s="7">
        <v>61206.5546875</v>
      </c>
      <c r="N10" s="22">
        <f t="shared" si="2"/>
        <v>0.73251958436334752</v>
      </c>
      <c r="O10" s="27">
        <v>468</v>
      </c>
      <c r="P10" s="32">
        <f t="shared" si="3"/>
        <v>95.801282051282058</v>
      </c>
      <c r="Q10" s="37" t="s">
        <v>85</v>
      </c>
      <c r="R10" s="42" t="e">
        <f>ABS(#REF!-N10)*100</f>
        <v>#REF!</v>
      </c>
      <c r="U10" s="7">
        <v>17665</v>
      </c>
      <c r="V10" t="s">
        <v>45</v>
      </c>
      <c r="W10" s="17" t="s">
        <v>46</v>
      </c>
      <c r="X10" t="s">
        <v>126</v>
      </c>
      <c r="Y10" t="s">
        <v>87</v>
      </c>
      <c r="Z10">
        <v>401</v>
      </c>
      <c r="AA10">
        <v>98</v>
      </c>
    </row>
    <row r="11" spans="1:64" x14ac:dyDescent="0.25">
      <c r="A11" t="s">
        <v>108</v>
      </c>
      <c r="B11" t="s">
        <v>91</v>
      </c>
      <c r="C11" s="17">
        <v>44550</v>
      </c>
      <c r="D11" s="7">
        <v>279000</v>
      </c>
      <c r="E11" t="s">
        <v>41</v>
      </c>
      <c r="F11" t="s">
        <v>42</v>
      </c>
      <c r="G11" s="7">
        <v>279000</v>
      </c>
      <c r="H11" s="7">
        <v>148400</v>
      </c>
      <c r="I11" s="12">
        <f t="shared" si="0"/>
        <v>53.189964157706093</v>
      </c>
      <c r="J11" s="7">
        <v>289519</v>
      </c>
      <c r="K11" s="7">
        <v>127633</v>
      </c>
      <c r="L11" s="7">
        <f t="shared" si="1"/>
        <v>151367</v>
      </c>
      <c r="M11" s="7">
        <v>192819.533203125</v>
      </c>
      <c r="N11" s="22">
        <f t="shared" si="2"/>
        <v>0.78501901485542447</v>
      </c>
      <c r="O11" s="27">
        <v>1568</v>
      </c>
      <c r="P11" s="32">
        <f t="shared" si="3"/>
        <v>96.535076530612244</v>
      </c>
      <c r="Q11" s="37" t="s">
        <v>85</v>
      </c>
      <c r="R11" s="42">
        <f>ABS(N28-N11)*100</f>
        <v>78.501901485542447</v>
      </c>
      <c r="U11" s="7">
        <v>127633</v>
      </c>
      <c r="V11" t="s">
        <v>45</v>
      </c>
      <c r="W11" s="17" t="s">
        <v>46</v>
      </c>
      <c r="X11" t="s">
        <v>109</v>
      </c>
      <c r="Y11" t="s">
        <v>87</v>
      </c>
      <c r="Z11">
        <v>401</v>
      </c>
      <c r="AA11">
        <v>40</v>
      </c>
    </row>
    <row r="12" spans="1:64" x14ac:dyDescent="0.25">
      <c r="A12" t="s">
        <v>110</v>
      </c>
      <c r="B12" t="s">
        <v>91</v>
      </c>
      <c r="C12" s="17">
        <v>44550</v>
      </c>
      <c r="D12" s="7">
        <v>279000</v>
      </c>
      <c r="E12" t="s">
        <v>41</v>
      </c>
      <c r="F12" t="s">
        <v>42</v>
      </c>
      <c r="G12" s="7">
        <v>279000</v>
      </c>
      <c r="H12" s="7">
        <v>148400</v>
      </c>
      <c r="I12" s="12">
        <f t="shared" si="0"/>
        <v>53.189964157706093</v>
      </c>
      <c r="J12" s="7">
        <v>289519</v>
      </c>
      <c r="K12" s="7">
        <v>127633</v>
      </c>
      <c r="L12" s="7">
        <f t="shared" si="1"/>
        <v>151367</v>
      </c>
      <c r="M12" s="7">
        <v>192819.533203125</v>
      </c>
      <c r="N12" s="22">
        <f t="shared" si="2"/>
        <v>0.78501901485542447</v>
      </c>
      <c r="O12" s="27">
        <v>1568</v>
      </c>
      <c r="P12" s="32">
        <f t="shared" si="3"/>
        <v>96.535076530612244</v>
      </c>
      <c r="Q12" s="37" t="s">
        <v>85</v>
      </c>
      <c r="R12" s="42">
        <f>ABS(N27-N12)*100</f>
        <v>78.501901485542447</v>
      </c>
      <c r="S12" t="s">
        <v>44</v>
      </c>
      <c r="U12" s="7">
        <v>127633</v>
      </c>
      <c r="V12" t="s">
        <v>45</v>
      </c>
      <c r="W12" s="17" t="s">
        <v>46</v>
      </c>
      <c r="X12" t="s">
        <v>111</v>
      </c>
      <c r="Y12" t="s">
        <v>87</v>
      </c>
      <c r="Z12">
        <v>401</v>
      </c>
      <c r="AA12">
        <v>40</v>
      </c>
    </row>
    <row r="13" spans="1:64" x14ac:dyDescent="0.25">
      <c r="A13" t="s">
        <v>124</v>
      </c>
      <c r="B13" t="s">
        <v>125</v>
      </c>
      <c r="C13" s="17">
        <v>45117</v>
      </c>
      <c r="D13" s="7">
        <v>108000</v>
      </c>
      <c r="E13" t="s">
        <v>41</v>
      </c>
      <c r="F13" t="s">
        <v>42</v>
      </c>
      <c r="G13" s="7">
        <v>108000</v>
      </c>
      <c r="H13" s="7">
        <v>52900</v>
      </c>
      <c r="I13" s="12">
        <f t="shared" si="0"/>
        <v>48.981481481481481</v>
      </c>
      <c r="J13" s="7">
        <v>121468</v>
      </c>
      <c r="K13" s="7">
        <v>12443</v>
      </c>
      <c r="L13" s="7">
        <f t="shared" si="1"/>
        <v>95557</v>
      </c>
      <c r="M13" s="7">
        <v>108267.1328125</v>
      </c>
      <c r="N13" s="22">
        <f t="shared" si="2"/>
        <v>0.88260395853918328</v>
      </c>
      <c r="O13" s="27">
        <v>1144</v>
      </c>
      <c r="P13" s="32">
        <f t="shared" si="3"/>
        <v>83.52884615384616</v>
      </c>
      <c r="Q13" s="37" t="s">
        <v>85</v>
      </c>
      <c r="R13" s="42">
        <f>ABS(N22-N13)*100</f>
        <v>88.260395853918325</v>
      </c>
      <c r="S13" t="s">
        <v>44</v>
      </c>
      <c r="U13" s="7">
        <v>9574</v>
      </c>
      <c r="V13" t="s">
        <v>45</v>
      </c>
      <c r="W13" s="17" t="s">
        <v>46</v>
      </c>
      <c r="Y13" t="s">
        <v>87</v>
      </c>
      <c r="Z13">
        <v>401</v>
      </c>
      <c r="AA13">
        <v>80</v>
      </c>
    </row>
    <row r="14" spans="1:64" x14ac:dyDescent="0.25">
      <c r="A14" t="s">
        <v>90</v>
      </c>
      <c r="B14" t="s">
        <v>91</v>
      </c>
      <c r="C14" s="17">
        <v>44340</v>
      </c>
      <c r="D14" s="7">
        <v>135000</v>
      </c>
      <c r="E14" t="s">
        <v>41</v>
      </c>
      <c r="F14" t="s">
        <v>42</v>
      </c>
      <c r="G14" s="7">
        <v>135000</v>
      </c>
      <c r="H14" s="7">
        <v>62300</v>
      </c>
      <c r="I14" s="12">
        <f t="shared" si="0"/>
        <v>46.148148148148152</v>
      </c>
      <c r="J14" s="7">
        <v>125042</v>
      </c>
      <c r="K14" s="7">
        <v>66833</v>
      </c>
      <c r="L14" s="7">
        <f t="shared" si="1"/>
        <v>68167</v>
      </c>
      <c r="M14" s="7">
        <v>70215.921875</v>
      </c>
      <c r="N14" s="22">
        <f t="shared" si="2"/>
        <v>0.97081969701049375</v>
      </c>
      <c r="O14" s="27">
        <v>768</v>
      </c>
      <c r="P14" s="32">
        <f t="shared" si="3"/>
        <v>88.759114583333329</v>
      </c>
      <c r="Q14" s="37" t="s">
        <v>85</v>
      </c>
      <c r="R14" s="42">
        <f>ABS(N42-N14)*100</f>
        <v>97.081969701049374</v>
      </c>
      <c r="U14" s="7">
        <v>66833</v>
      </c>
      <c r="V14" t="s">
        <v>45</v>
      </c>
      <c r="W14" s="17" t="s">
        <v>46</v>
      </c>
      <c r="X14" t="s">
        <v>92</v>
      </c>
      <c r="Y14" t="s">
        <v>87</v>
      </c>
      <c r="Z14">
        <v>401</v>
      </c>
      <c r="AA14">
        <v>65</v>
      </c>
    </row>
    <row r="15" spans="1:64" x14ac:dyDescent="0.25">
      <c r="A15" t="s">
        <v>132</v>
      </c>
      <c r="B15" t="s">
        <v>133</v>
      </c>
      <c r="C15" s="17">
        <v>44067</v>
      </c>
      <c r="D15" s="7">
        <v>130000</v>
      </c>
      <c r="E15" t="s">
        <v>41</v>
      </c>
      <c r="F15" t="s">
        <v>42</v>
      </c>
      <c r="G15" s="7">
        <v>130000</v>
      </c>
      <c r="H15" s="7">
        <v>38000</v>
      </c>
      <c r="I15" s="12">
        <f t="shared" si="0"/>
        <v>29.230769230769234</v>
      </c>
      <c r="J15" s="7">
        <v>133297</v>
      </c>
      <c r="K15" s="7">
        <v>11531</v>
      </c>
      <c r="L15" s="7">
        <f t="shared" si="1"/>
        <v>118469</v>
      </c>
      <c r="M15" s="7">
        <v>120919.5625</v>
      </c>
      <c r="N15" s="22">
        <f t="shared" si="2"/>
        <v>0.97973394503474154</v>
      </c>
      <c r="O15" s="27">
        <v>1014</v>
      </c>
      <c r="P15" s="32">
        <f t="shared" si="3"/>
        <v>116.83333333333333</v>
      </c>
      <c r="Q15" s="37" t="s">
        <v>85</v>
      </c>
      <c r="R15" s="42" t="e">
        <f>ABS(#REF!-N15)*100</f>
        <v>#REF!</v>
      </c>
      <c r="S15" t="s">
        <v>44</v>
      </c>
      <c r="U15" s="7">
        <v>8833</v>
      </c>
      <c r="V15" t="s">
        <v>45</v>
      </c>
      <c r="W15" s="17" t="s">
        <v>46</v>
      </c>
      <c r="Y15" t="s">
        <v>87</v>
      </c>
      <c r="Z15">
        <v>401</v>
      </c>
      <c r="AA15">
        <v>70</v>
      </c>
    </row>
    <row r="16" spans="1:64" x14ac:dyDescent="0.25">
      <c r="A16" t="s">
        <v>83</v>
      </c>
      <c r="B16" t="s">
        <v>84</v>
      </c>
      <c r="C16" s="17">
        <v>44449</v>
      </c>
      <c r="D16" s="7">
        <v>280000</v>
      </c>
      <c r="E16" t="s">
        <v>41</v>
      </c>
      <c r="F16" t="s">
        <v>42</v>
      </c>
      <c r="G16" s="7">
        <v>280000</v>
      </c>
      <c r="H16" s="7">
        <v>94600</v>
      </c>
      <c r="I16" s="12">
        <f t="shared" si="0"/>
        <v>33.785714285714285</v>
      </c>
      <c r="J16" s="7">
        <v>278402</v>
      </c>
      <c r="K16" s="7">
        <v>122196</v>
      </c>
      <c r="L16" s="7">
        <f t="shared" si="1"/>
        <v>157804</v>
      </c>
      <c r="M16" s="7">
        <v>155120.1585774578</v>
      </c>
      <c r="N16" s="22">
        <f t="shared" si="2"/>
        <v>1.0173016933914625</v>
      </c>
      <c r="O16" s="27">
        <v>1360</v>
      </c>
      <c r="P16" s="32">
        <f t="shared" si="3"/>
        <v>116.03235294117647</v>
      </c>
      <c r="Q16" s="37" t="s">
        <v>85</v>
      </c>
      <c r="R16" s="42">
        <f>ABS(N48-N16)*100</f>
        <v>101.73016933914624</v>
      </c>
      <c r="S16" t="s">
        <v>44</v>
      </c>
      <c r="U16" s="7">
        <v>122196</v>
      </c>
      <c r="V16" t="s">
        <v>45</v>
      </c>
      <c r="W16" s="17" t="s">
        <v>46</v>
      </c>
      <c r="X16" t="s">
        <v>86</v>
      </c>
      <c r="Y16" t="s">
        <v>87</v>
      </c>
      <c r="Z16">
        <v>401</v>
      </c>
      <c r="AA16">
        <v>80</v>
      </c>
    </row>
    <row r="17" spans="1:39" x14ac:dyDescent="0.25">
      <c r="A17" t="s">
        <v>86</v>
      </c>
      <c r="B17" t="s">
        <v>91</v>
      </c>
      <c r="C17" s="17">
        <v>44449</v>
      </c>
      <c r="D17" s="7">
        <v>280000</v>
      </c>
      <c r="E17" t="s">
        <v>41</v>
      </c>
      <c r="F17" t="s">
        <v>42</v>
      </c>
      <c r="G17" s="7">
        <v>280000</v>
      </c>
      <c r="H17" s="7">
        <v>94600</v>
      </c>
      <c r="I17" s="12">
        <f t="shared" si="0"/>
        <v>33.785714285714285</v>
      </c>
      <c r="J17" s="7">
        <v>278402</v>
      </c>
      <c r="K17" s="7">
        <v>122196</v>
      </c>
      <c r="L17" s="7">
        <f t="shared" si="1"/>
        <v>157804</v>
      </c>
      <c r="M17" s="7">
        <v>155120.1585774578</v>
      </c>
      <c r="N17" s="22">
        <f t="shared" si="2"/>
        <v>1.0173016933914625</v>
      </c>
      <c r="O17" s="27">
        <v>1360</v>
      </c>
      <c r="P17" s="32">
        <f t="shared" si="3"/>
        <v>116.03235294117647</v>
      </c>
      <c r="Q17" s="37" t="s">
        <v>85</v>
      </c>
      <c r="R17" s="42">
        <f>ABS(N43-N17)*100</f>
        <v>101.73016933914624</v>
      </c>
      <c r="U17" s="7">
        <v>122196</v>
      </c>
      <c r="V17" t="s">
        <v>45</v>
      </c>
      <c r="W17" s="17" t="s">
        <v>46</v>
      </c>
      <c r="X17" t="s">
        <v>83</v>
      </c>
      <c r="Y17" t="s">
        <v>87</v>
      </c>
      <c r="Z17">
        <v>401</v>
      </c>
      <c r="AA17">
        <v>40</v>
      </c>
    </row>
    <row r="18" spans="1:39" x14ac:dyDescent="0.25">
      <c r="A18" t="s">
        <v>112</v>
      </c>
      <c r="B18" t="s">
        <v>113</v>
      </c>
      <c r="C18" s="17">
        <v>44319</v>
      </c>
      <c r="D18" s="7">
        <v>235000</v>
      </c>
      <c r="E18" t="s">
        <v>41</v>
      </c>
      <c r="F18" t="s">
        <v>42</v>
      </c>
      <c r="G18" s="7">
        <v>235000</v>
      </c>
      <c r="H18" s="7">
        <v>77400</v>
      </c>
      <c r="I18" s="12">
        <f t="shared" si="0"/>
        <v>32.936170212765958</v>
      </c>
      <c r="J18" s="7">
        <v>230757</v>
      </c>
      <c r="K18" s="7">
        <v>9017</v>
      </c>
      <c r="L18" s="7">
        <f t="shared" si="1"/>
        <v>225983</v>
      </c>
      <c r="M18" s="7">
        <v>220198.609375</v>
      </c>
      <c r="N18" s="22">
        <f t="shared" si="2"/>
        <v>1.0262689698241878</v>
      </c>
      <c r="O18" s="27">
        <v>1500</v>
      </c>
      <c r="P18" s="32">
        <f t="shared" si="3"/>
        <v>150.65533333333335</v>
      </c>
      <c r="Q18" s="37" t="s">
        <v>85</v>
      </c>
      <c r="R18" s="42">
        <f>ABS(N32-N18)*100</f>
        <v>102.62689698241878</v>
      </c>
      <c r="S18" t="s">
        <v>114</v>
      </c>
      <c r="U18" s="7">
        <v>9017</v>
      </c>
      <c r="V18" t="s">
        <v>45</v>
      </c>
      <c r="W18" s="17" t="s">
        <v>46</v>
      </c>
      <c r="Y18" t="s">
        <v>87</v>
      </c>
      <c r="Z18">
        <v>401</v>
      </c>
      <c r="AA18">
        <v>85</v>
      </c>
    </row>
    <row r="19" spans="1:39" x14ac:dyDescent="0.25">
      <c r="A19" t="s">
        <v>115</v>
      </c>
      <c r="B19" t="s">
        <v>91</v>
      </c>
      <c r="C19" s="17">
        <v>44323</v>
      </c>
      <c r="D19" s="7">
        <v>105000</v>
      </c>
      <c r="E19" t="s">
        <v>41</v>
      </c>
      <c r="F19" t="s">
        <v>42</v>
      </c>
      <c r="G19" s="7">
        <v>105000</v>
      </c>
      <c r="H19" s="7">
        <v>30900</v>
      </c>
      <c r="I19" s="12">
        <f t="shared" si="0"/>
        <v>29.428571428571427</v>
      </c>
      <c r="J19" s="7">
        <v>92273</v>
      </c>
      <c r="K19" s="7">
        <v>16887</v>
      </c>
      <c r="L19" s="7">
        <f t="shared" si="1"/>
        <v>88113</v>
      </c>
      <c r="M19" s="7">
        <v>74861.96875</v>
      </c>
      <c r="N19" s="22">
        <f t="shared" si="2"/>
        <v>1.1770061817937429</v>
      </c>
      <c r="O19" s="27">
        <v>690</v>
      </c>
      <c r="P19" s="32">
        <f t="shared" si="3"/>
        <v>127.7</v>
      </c>
      <c r="Q19" s="37" t="s">
        <v>85</v>
      </c>
      <c r="R19" s="42">
        <f>ABS(N32-N19)*100</f>
        <v>117.70061817937429</v>
      </c>
      <c r="U19" s="7">
        <v>16887</v>
      </c>
      <c r="V19" t="s">
        <v>45</v>
      </c>
      <c r="W19" s="17" t="s">
        <v>46</v>
      </c>
      <c r="X19" t="s">
        <v>116</v>
      </c>
      <c r="Y19" t="s">
        <v>87</v>
      </c>
      <c r="Z19">
        <v>401</v>
      </c>
      <c r="AA19">
        <v>85</v>
      </c>
    </row>
    <row r="20" spans="1:39" x14ac:dyDescent="0.25">
      <c r="A20" t="s">
        <v>117</v>
      </c>
      <c r="B20" t="s">
        <v>91</v>
      </c>
      <c r="C20" s="17">
        <v>44323</v>
      </c>
      <c r="D20" s="7">
        <v>105000</v>
      </c>
      <c r="E20" t="s">
        <v>41</v>
      </c>
      <c r="F20" t="s">
        <v>42</v>
      </c>
      <c r="G20" s="7">
        <v>105000</v>
      </c>
      <c r="H20" s="7">
        <v>30900</v>
      </c>
      <c r="I20" s="12">
        <f t="shared" si="0"/>
        <v>29.428571428571427</v>
      </c>
      <c r="J20" s="7">
        <v>92273</v>
      </c>
      <c r="K20" s="7">
        <v>16887</v>
      </c>
      <c r="L20" s="7">
        <f t="shared" si="1"/>
        <v>88113</v>
      </c>
      <c r="M20" s="7">
        <v>74861.96875</v>
      </c>
      <c r="N20" s="22">
        <f t="shared" si="2"/>
        <v>1.1770061817937429</v>
      </c>
      <c r="O20" s="27">
        <v>690</v>
      </c>
      <c r="P20" s="32">
        <f t="shared" si="3"/>
        <v>127.7</v>
      </c>
      <c r="Q20" s="37" t="s">
        <v>85</v>
      </c>
      <c r="R20" s="42">
        <f>ABS(N32-N20)*100</f>
        <v>117.70061817937429</v>
      </c>
      <c r="U20" s="7">
        <v>16887</v>
      </c>
      <c r="V20" t="s">
        <v>45</v>
      </c>
      <c r="W20" s="17" t="s">
        <v>46</v>
      </c>
      <c r="X20" t="s">
        <v>118</v>
      </c>
      <c r="Y20" t="s">
        <v>87</v>
      </c>
      <c r="Z20">
        <v>401</v>
      </c>
      <c r="AA20">
        <v>80</v>
      </c>
    </row>
    <row r="21" spans="1:39" ht="15.75" thickBot="1" x14ac:dyDescent="0.3">
      <c r="A21" t="s">
        <v>119</v>
      </c>
      <c r="B21" t="s">
        <v>120</v>
      </c>
      <c r="C21" s="17">
        <v>44323</v>
      </c>
      <c r="D21" s="7">
        <v>105000</v>
      </c>
      <c r="E21" t="s">
        <v>41</v>
      </c>
      <c r="F21" t="s">
        <v>42</v>
      </c>
      <c r="G21" s="7">
        <v>105000</v>
      </c>
      <c r="H21" s="7">
        <v>30900</v>
      </c>
      <c r="I21" s="12">
        <f t="shared" si="0"/>
        <v>29.428571428571427</v>
      </c>
      <c r="J21" s="7">
        <v>92273</v>
      </c>
      <c r="K21" s="7">
        <v>16887</v>
      </c>
      <c r="L21" s="7">
        <f t="shared" si="1"/>
        <v>88113</v>
      </c>
      <c r="M21" s="7">
        <v>74861.96875</v>
      </c>
      <c r="N21" s="22">
        <f t="shared" si="2"/>
        <v>1.1770061817937429</v>
      </c>
      <c r="O21" s="27">
        <v>690</v>
      </c>
      <c r="P21" s="32">
        <f t="shared" si="3"/>
        <v>127.7</v>
      </c>
      <c r="Q21" s="37" t="s">
        <v>85</v>
      </c>
      <c r="R21" s="42">
        <f>ABS(N32-N21)*100</f>
        <v>117.70061817937429</v>
      </c>
      <c r="S21" t="s">
        <v>44</v>
      </c>
      <c r="U21" s="7">
        <v>16887</v>
      </c>
      <c r="V21" t="s">
        <v>45</v>
      </c>
      <c r="W21" s="17" t="s">
        <v>46</v>
      </c>
      <c r="X21" t="s">
        <v>121</v>
      </c>
      <c r="Y21" t="s">
        <v>137</v>
      </c>
      <c r="Z21">
        <v>401</v>
      </c>
      <c r="AA21">
        <v>75</v>
      </c>
    </row>
    <row r="22" spans="1:39" ht="15.75" thickTop="1" x14ac:dyDescent="0.25">
      <c r="A22" s="3"/>
      <c r="B22" s="3"/>
      <c r="C22" s="18" t="s">
        <v>307</v>
      </c>
      <c r="D22" s="8">
        <f>+SUM(D3:D21)</f>
        <v>2985500</v>
      </c>
      <c r="E22" s="3"/>
      <c r="F22" s="3"/>
      <c r="G22" s="8">
        <f>+SUM(G3:G21)</f>
        <v>2985500</v>
      </c>
      <c r="H22" s="8">
        <f>+SUM(H3:H21)</f>
        <v>1328600</v>
      </c>
      <c r="I22" s="13"/>
      <c r="J22" s="8">
        <f>+SUM(J3:J21)</f>
        <v>3402526</v>
      </c>
      <c r="K22" s="8"/>
      <c r="L22" s="8">
        <f>+SUM(L3:L21)</f>
        <v>1978881</v>
      </c>
      <c r="M22" s="8">
        <f>+SUM(M3:M21)</f>
        <v>2519899.2194986655</v>
      </c>
      <c r="N22" s="23"/>
      <c r="O22" s="28"/>
      <c r="P22" s="33">
        <f>AVERAGE(P3:P21)</f>
        <v>96.344496526495234</v>
      </c>
      <c r="Q22" s="38"/>
      <c r="R22" s="43">
        <f>ABS(N24-N23)*100</f>
        <v>2.818445861712271</v>
      </c>
      <c r="S22" s="3"/>
      <c r="T22" s="3"/>
      <c r="U22" s="8"/>
      <c r="V22" s="3"/>
      <c r="W22" s="18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</row>
    <row r="23" spans="1:39" x14ac:dyDescent="0.25">
      <c r="A23" s="4"/>
      <c r="B23" s="4"/>
      <c r="C23" s="19"/>
      <c r="D23" s="9"/>
      <c r="E23" s="4"/>
      <c r="F23" s="4"/>
      <c r="G23" s="9"/>
      <c r="H23" s="9" t="s">
        <v>308</v>
      </c>
      <c r="I23" s="14">
        <f>H22/G22*100</f>
        <v>44.501758499413832</v>
      </c>
      <c r="J23" s="9"/>
      <c r="K23" s="9"/>
      <c r="L23" s="9"/>
      <c r="M23" s="9" t="s">
        <v>309</v>
      </c>
      <c r="N23" s="24">
        <f>L22/M22</f>
        <v>0.7853016440846784</v>
      </c>
      <c r="O23" s="29"/>
      <c r="P23" s="34" t="s">
        <v>310</v>
      </c>
      <c r="Q23" s="39">
        <f>STDEV(N3:N21)</f>
        <v>0.27399156292946697</v>
      </c>
      <c r="R23" s="44"/>
      <c r="S23" s="4"/>
      <c r="T23" s="4"/>
      <c r="U23" s="9"/>
      <c r="V23" s="4"/>
      <c r="W23" s="1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</row>
    <row r="24" spans="1:39" x14ac:dyDescent="0.25">
      <c r="A24" s="5"/>
      <c r="B24" s="5"/>
      <c r="C24" s="20"/>
      <c r="D24" s="10"/>
      <c r="E24" s="5"/>
      <c r="F24" s="5"/>
      <c r="G24" s="10"/>
      <c r="H24" s="10" t="s">
        <v>311</v>
      </c>
      <c r="I24" s="15">
        <f>STDEV(I3:I21)</f>
        <v>24.266061896459146</v>
      </c>
      <c r="J24" s="10"/>
      <c r="K24" s="10"/>
      <c r="L24" s="10"/>
      <c r="M24" s="10" t="s">
        <v>312</v>
      </c>
      <c r="N24" s="47">
        <f>AVERAGE(N3:N21)</f>
        <v>0.81348610270180111</v>
      </c>
      <c r="O24" s="30"/>
      <c r="P24" s="35" t="s">
        <v>313</v>
      </c>
      <c r="Q24" s="46" t="e">
        <f>AVERAGE(R3:R21)</f>
        <v>#REF!</v>
      </c>
      <c r="R24" s="45" t="s">
        <v>314</v>
      </c>
      <c r="S24" s="5" t="e">
        <f>+(Q24/N24)</f>
        <v>#REF!</v>
      </c>
      <c r="T24" s="5"/>
      <c r="U24" s="10"/>
      <c r="V24" s="5"/>
      <c r="W24" s="20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</row>
    <row r="26" spans="1:39" x14ac:dyDescent="0.25">
      <c r="A26" t="s">
        <v>328</v>
      </c>
    </row>
    <row r="27" spans="1:39" x14ac:dyDescent="0.25">
      <c r="A27" t="s">
        <v>329</v>
      </c>
    </row>
  </sheetData>
  <conditionalFormatting sqref="A3:AM21">
    <cfRule type="expression" dxfId="15" priority="1" stopIfTrue="1">
      <formula>MOD(ROW(),4)&gt;1</formula>
    </cfRule>
    <cfRule type="expression" dxfId="14" priority="2" stopIfTrue="1">
      <formula>MOD(ROW(),4)&lt;2</formula>
    </cfRule>
  </conditionalFormatting>
  <pageMargins left="0.7" right="0.7" top="0.75" bottom="0.75" header="0.3" footer="0.3"/>
  <pageSetup scale="72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993C3-C833-42D2-B316-30B856862811}">
  <dimension ref="A1:BL11"/>
  <sheetViews>
    <sheetView view="pageBreakPreview" zoomScale="60" zoomScaleNormal="100" workbookViewId="0">
      <selection activeCell="A10" sqref="A10"/>
    </sheetView>
  </sheetViews>
  <sheetFormatPr defaultRowHeight="15" x14ac:dyDescent="0.25"/>
  <cols>
    <col min="1" max="1" width="19.140625" bestFit="1" customWidth="1"/>
    <col min="2" max="2" width="22.42578125" bestFit="1" customWidth="1"/>
    <col min="3" max="3" width="9.5703125" style="17" bestFit="1" customWidth="1"/>
    <col min="4" max="4" width="11.85546875" style="7" bestFit="1" customWidth="1"/>
    <col min="5" max="5" width="5.7109375" bestFit="1" customWidth="1"/>
    <col min="6" max="6" width="16.42578125" hidden="1" customWidth="1"/>
    <col min="7" max="7" width="13.7109375" style="7" bestFit="1" customWidth="1"/>
    <col min="8" max="8" width="14.7109375" style="7" bestFit="1" customWidth="1"/>
    <col min="9" max="9" width="12.7109375" style="12" bestFit="1" customWidth="1"/>
    <col min="10" max="10" width="13.7109375" style="7" bestFit="1" customWidth="1"/>
    <col min="11" max="11" width="11.140625" style="7" bestFit="1" customWidth="1"/>
    <col min="12" max="12" width="13.85546875" style="7" bestFit="1" customWidth="1"/>
    <col min="13" max="13" width="13.140625" style="7" bestFit="1" customWidth="1"/>
    <col min="14" max="14" width="7.5703125" style="22" bestFit="1" customWidth="1"/>
    <col min="15" max="15" width="10" style="27" hidden="1" customWidth="1"/>
    <col min="16" max="16" width="15.85546875" style="32" hidden="1" customWidth="1"/>
    <col min="17" max="17" width="9" style="40" hidden="1" customWidth="1"/>
    <col min="18" max="18" width="19.140625" style="42" hidden="1" customWidth="1"/>
    <col min="19" max="19" width="16.42578125" hidden="1" customWidth="1"/>
    <col min="20" max="20" width="9.7109375" hidden="1" customWidth="1"/>
    <col min="21" max="21" width="10.7109375" style="7" hidden="1" customWidth="1"/>
    <col min="22" max="22" width="11.5703125" hidden="1" customWidth="1"/>
    <col min="23" max="23" width="10.42578125" style="17" hidden="1" customWidth="1"/>
    <col min="24" max="24" width="58" hidden="1" customWidth="1"/>
    <col min="25" max="25" width="27.7109375" hidden="1" customWidth="1"/>
    <col min="26" max="26" width="14.28515625" hidden="1" customWidth="1"/>
    <col min="27" max="27" width="13.85546875" hidden="1" customWidth="1"/>
    <col min="28" max="28" width="19" hidden="1" customWidth="1"/>
    <col min="29" max="29" width="7.28515625" hidden="1" customWidth="1"/>
    <col min="30" max="30" width="13.140625" hidden="1" customWidth="1"/>
    <col min="31" max="31" width="6.5703125" hidden="1" customWidth="1"/>
    <col min="32" max="32" width="20.42578125" hidden="1" customWidth="1"/>
    <col min="33" max="33" width="17" hidden="1" customWidth="1"/>
    <col min="34" max="34" width="15" hidden="1" customWidth="1"/>
    <col min="35" max="35" width="10.85546875" hidden="1" customWidth="1"/>
    <col min="36" max="36" width="16.7109375" hidden="1" customWidth="1"/>
    <col min="37" max="37" width="21.42578125" hidden="1" customWidth="1"/>
    <col min="38" max="38" width="21.140625" hidden="1" customWidth="1"/>
    <col min="39" max="39" width="17" hidden="1" customWidth="1"/>
  </cols>
  <sheetData>
    <row r="1" spans="1:64" ht="18.75" x14ac:dyDescent="0.3">
      <c r="A1" s="94" t="s">
        <v>326</v>
      </c>
    </row>
    <row r="2" spans="1:64" x14ac:dyDescent="0.25">
      <c r="A2" s="1" t="s">
        <v>0</v>
      </c>
      <c r="B2" s="1" t="s">
        <v>1</v>
      </c>
      <c r="C2" s="16" t="s">
        <v>2</v>
      </c>
      <c r="D2" s="6" t="s">
        <v>3</v>
      </c>
      <c r="E2" s="1" t="s">
        <v>4</v>
      </c>
      <c r="F2" s="1" t="s">
        <v>5</v>
      </c>
      <c r="G2" s="6" t="s">
        <v>6</v>
      </c>
      <c r="H2" s="6" t="s">
        <v>7</v>
      </c>
      <c r="I2" s="11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21" t="s">
        <v>13</v>
      </c>
      <c r="O2" s="26" t="s">
        <v>14</v>
      </c>
      <c r="P2" s="31" t="s">
        <v>15</v>
      </c>
      <c r="Q2" s="36" t="s">
        <v>16</v>
      </c>
      <c r="R2" s="41" t="s">
        <v>17</v>
      </c>
      <c r="S2" s="1" t="s">
        <v>18</v>
      </c>
      <c r="T2" s="1" t="s">
        <v>19</v>
      </c>
      <c r="U2" s="6" t="s">
        <v>20</v>
      </c>
      <c r="V2" s="1" t="s">
        <v>21</v>
      </c>
      <c r="W2" s="16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" t="s">
        <v>35</v>
      </c>
      <c r="AK2" s="1" t="s">
        <v>36</v>
      </c>
      <c r="AL2" s="1" t="s">
        <v>37</v>
      </c>
      <c r="AM2" s="1" t="s">
        <v>38</v>
      </c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x14ac:dyDescent="0.25">
      <c r="A3" t="s">
        <v>138</v>
      </c>
      <c r="B3" t="s">
        <v>139</v>
      </c>
      <c r="C3" s="17">
        <v>44042</v>
      </c>
      <c r="D3" s="7">
        <v>10000</v>
      </c>
      <c r="E3" t="s">
        <v>41</v>
      </c>
      <c r="F3" t="s">
        <v>42</v>
      </c>
      <c r="G3" s="7">
        <v>10000</v>
      </c>
      <c r="H3" s="7">
        <v>3700</v>
      </c>
      <c r="I3" s="12">
        <f>H3/G3*100</f>
        <v>37</v>
      </c>
      <c r="J3" s="7">
        <v>22703</v>
      </c>
      <c r="K3" s="7">
        <v>9954</v>
      </c>
      <c r="L3" s="7">
        <f>G3-K3</f>
        <v>46</v>
      </c>
      <c r="M3" s="7">
        <v>17322.01171875</v>
      </c>
      <c r="N3" s="22">
        <f>L3/M3</f>
        <v>2.6555806996832743E-3</v>
      </c>
      <c r="O3" s="27">
        <v>0</v>
      </c>
      <c r="P3" s="32" t="e">
        <f>L3/O3</f>
        <v>#DIV/0!</v>
      </c>
      <c r="Q3" s="37" t="s">
        <v>136</v>
      </c>
      <c r="R3" s="42">
        <f>ABS(N8-N3)*100</f>
        <v>53.361888042739835</v>
      </c>
      <c r="S3" t="s">
        <v>44</v>
      </c>
      <c r="U3" s="7">
        <v>9954</v>
      </c>
      <c r="V3" t="s">
        <v>45</v>
      </c>
      <c r="W3" s="17" t="s">
        <v>46</v>
      </c>
      <c r="Y3" t="s">
        <v>137</v>
      </c>
      <c r="Z3">
        <v>401</v>
      </c>
      <c r="AA3">
        <v>98</v>
      </c>
    </row>
    <row r="4" spans="1:64" x14ac:dyDescent="0.25">
      <c r="A4" t="s">
        <v>140</v>
      </c>
      <c r="B4" t="s">
        <v>141</v>
      </c>
      <c r="C4" s="17">
        <v>44403</v>
      </c>
      <c r="D4" s="7">
        <v>58500</v>
      </c>
      <c r="E4" t="s">
        <v>41</v>
      </c>
      <c r="F4" t="s">
        <v>42</v>
      </c>
      <c r="G4" s="7">
        <v>58500</v>
      </c>
      <c r="H4" s="7">
        <v>25900</v>
      </c>
      <c r="I4" s="12">
        <f>H4/G4*100</f>
        <v>44.273504273504273</v>
      </c>
      <c r="J4" s="7">
        <v>57922</v>
      </c>
      <c r="K4" s="7">
        <v>15302</v>
      </c>
      <c r="L4" s="7">
        <f>G4-K4</f>
        <v>43198</v>
      </c>
      <c r="M4" s="7">
        <v>57907.609375</v>
      </c>
      <c r="N4" s="22">
        <f>L4/M4</f>
        <v>0.74598140842349359</v>
      </c>
      <c r="O4" s="27">
        <v>560</v>
      </c>
      <c r="P4" s="32">
        <f>L4/O4</f>
        <v>77.13928571428572</v>
      </c>
      <c r="Q4" s="37" t="s">
        <v>136</v>
      </c>
      <c r="R4" s="42">
        <f>ABS(N8-N4)*100</f>
        <v>20.970694729641192</v>
      </c>
      <c r="S4" t="s">
        <v>44</v>
      </c>
      <c r="U4" s="7">
        <v>15302</v>
      </c>
      <c r="V4" t="s">
        <v>45</v>
      </c>
      <c r="W4" s="17" t="s">
        <v>46</v>
      </c>
      <c r="Y4" t="s">
        <v>137</v>
      </c>
      <c r="Z4">
        <v>401</v>
      </c>
      <c r="AA4">
        <v>70</v>
      </c>
    </row>
    <row r="5" spans="1:64" ht="15.75" thickBot="1" x14ac:dyDescent="0.3">
      <c r="A5" t="s">
        <v>134</v>
      </c>
      <c r="B5" t="s">
        <v>135</v>
      </c>
      <c r="C5" s="17">
        <v>45280</v>
      </c>
      <c r="D5" s="7">
        <v>198000</v>
      </c>
      <c r="E5" t="s">
        <v>41</v>
      </c>
      <c r="F5" t="s">
        <v>42</v>
      </c>
      <c r="G5" s="7">
        <v>198000</v>
      </c>
      <c r="H5" s="7">
        <v>101100</v>
      </c>
      <c r="I5" s="12">
        <f>H5/G5*100</f>
        <v>51.060606060606062</v>
      </c>
      <c r="J5" s="7">
        <v>172001</v>
      </c>
      <c r="K5" s="7">
        <v>17916</v>
      </c>
      <c r="L5" s="7">
        <f>G5-K5</f>
        <v>180084</v>
      </c>
      <c r="M5" s="7">
        <v>209354.625</v>
      </c>
      <c r="N5" s="22">
        <f>L5/M5</f>
        <v>0.86018639425806809</v>
      </c>
      <c r="O5" s="27">
        <v>1752</v>
      </c>
      <c r="P5" s="32">
        <f>L5/O5</f>
        <v>102.78767123287672</v>
      </c>
      <c r="Q5" s="37" t="s">
        <v>136</v>
      </c>
      <c r="R5" s="42">
        <f>ABS(N11-N5)*100</f>
        <v>86.018639425806811</v>
      </c>
      <c r="S5" t="s">
        <v>44</v>
      </c>
      <c r="U5" s="7">
        <v>17916</v>
      </c>
      <c r="V5" t="s">
        <v>45</v>
      </c>
      <c r="W5" s="17" t="s">
        <v>46</v>
      </c>
      <c r="Y5" t="s">
        <v>47</v>
      </c>
      <c r="Z5">
        <v>401</v>
      </c>
      <c r="AA5">
        <v>75</v>
      </c>
    </row>
    <row r="6" spans="1:64" ht="15.75" thickTop="1" x14ac:dyDescent="0.25">
      <c r="A6" s="3"/>
      <c r="B6" s="3"/>
      <c r="C6" s="18" t="s">
        <v>307</v>
      </c>
      <c r="D6" s="8">
        <f>+SUM(D3:D5)</f>
        <v>266500</v>
      </c>
      <c r="E6" s="3"/>
      <c r="F6" s="3"/>
      <c r="G6" s="8">
        <f>+SUM(G3:G5)</f>
        <v>266500</v>
      </c>
      <c r="H6" s="8">
        <f>+SUM(H3:H5)</f>
        <v>130700</v>
      </c>
      <c r="I6" s="13"/>
      <c r="J6" s="8">
        <f>+SUM(J3:J5)</f>
        <v>252626</v>
      </c>
      <c r="K6" s="8"/>
      <c r="L6" s="8">
        <f>+SUM(L3:L5)</f>
        <v>223328</v>
      </c>
      <c r="M6" s="8">
        <f>+SUM(M3:M5)</f>
        <v>284584.24609375</v>
      </c>
      <c r="N6" s="23"/>
      <c r="O6" s="28"/>
      <c r="P6" s="33" t="e">
        <f>AVERAGE(P3:P5)</f>
        <v>#DIV/0!</v>
      </c>
      <c r="Q6" s="38"/>
      <c r="R6" s="43">
        <f>ABS(N8-N7)*100</f>
        <v>24.847734107362594</v>
      </c>
      <c r="S6" s="3"/>
      <c r="T6" s="3"/>
      <c r="U6" s="8"/>
      <c r="V6" s="3"/>
      <c r="W6" s="18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</row>
    <row r="7" spans="1:64" x14ac:dyDescent="0.25">
      <c r="A7" s="4"/>
      <c r="B7" s="4"/>
      <c r="C7" s="19"/>
      <c r="D7" s="9"/>
      <c r="E7" s="4"/>
      <c r="F7" s="4"/>
      <c r="G7" s="9"/>
      <c r="H7" s="9" t="s">
        <v>308</v>
      </c>
      <c r="I7" s="14">
        <f>H6/G6*100</f>
        <v>49.043151969981238</v>
      </c>
      <c r="J7" s="9"/>
      <c r="K7" s="9"/>
      <c r="L7" s="9"/>
      <c r="M7" s="9" t="s">
        <v>309</v>
      </c>
      <c r="N7" s="48">
        <f>L6/M6</f>
        <v>0.78475180220070762</v>
      </c>
      <c r="O7" s="29"/>
      <c r="P7" s="34" t="s">
        <v>310</v>
      </c>
      <c r="Q7" s="39">
        <f>STDEV(N3:N5)</f>
        <v>0.46564205873053532</v>
      </c>
      <c r="R7" s="44"/>
      <c r="S7" s="4"/>
      <c r="T7" s="4"/>
      <c r="U7" s="9"/>
      <c r="V7" s="4"/>
      <c r="W7" s="19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1:64" x14ac:dyDescent="0.25">
      <c r="A8" s="5"/>
      <c r="B8" s="5"/>
      <c r="C8" s="20"/>
      <c r="D8" s="10"/>
      <c r="E8" s="5"/>
      <c r="F8" s="5"/>
      <c r="G8" s="10"/>
      <c r="H8" s="10" t="s">
        <v>311</v>
      </c>
      <c r="I8" s="15">
        <f>STDEV(I3:I5)</f>
        <v>7.0317050786268167</v>
      </c>
      <c r="J8" s="10"/>
      <c r="K8" s="10"/>
      <c r="L8" s="10"/>
      <c r="M8" s="10" t="s">
        <v>312</v>
      </c>
      <c r="N8" s="25">
        <f>AVERAGE(N3:N5)</f>
        <v>0.53627446112708166</v>
      </c>
      <c r="O8" s="30"/>
      <c r="P8" s="35" t="s">
        <v>313</v>
      </c>
      <c r="Q8" s="46">
        <f>AVERAGE(R3:R5)</f>
        <v>53.450407399395942</v>
      </c>
      <c r="R8" s="45" t="s">
        <v>314</v>
      </c>
      <c r="S8" s="5">
        <f>+(Q8/N8)</f>
        <v>99.669872936070561</v>
      </c>
      <c r="T8" s="5"/>
      <c r="U8" s="10"/>
      <c r="V8" s="5"/>
      <c r="W8" s="20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</row>
    <row r="10" spans="1:64" x14ac:dyDescent="0.25">
      <c r="A10" t="s">
        <v>328</v>
      </c>
    </row>
    <row r="11" spans="1:64" x14ac:dyDescent="0.25">
      <c r="A11" t="s">
        <v>327</v>
      </c>
    </row>
  </sheetData>
  <conditionalFormatting sqref="A3:AM5">
    <cfRule type="expression" dxfId="13" priority="1" stopIfTrue="1">
      <formula>MOD(ROW(),4)&gt;1</formula>
    </cfRule>
    <cfRule type="expression" dxfId="12" priority="2" stopIfTrue="1">
      <formula>MOD(ROW(),4)&lt;2</formula>
    </cfRule>
  </conditionalFormatting>
  <pageMargins left="0.7" right="0.7" top="0.75" bottom="0.75" header="0.3" footer="0.3"/>
  <pageSetup scale="72" orientation="landscape" horizontalDpi="0" verticalDpi="0" r:id="rId1"/>
  <colBreaks count="1" manualBreakCount="1">
    <brk id="14" max="1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7D087-9DA3-4A69-A03B-A9F14B7198FB}">
  <sheetPr>
    <pageSetUpPr fitToPage="1"/>
  </sheetPr>
  <dimension ref="A1:O22"/>
  <sheetViews>
    <sheetView view="pageBreakPreview" zoomScaleNormal="100" zoomScaleSheetLayoutView="100" workbookViewId="0">
      <selection activeCell="J23" sqref="J23"/>
    </sheetView>
  </sheetViews>
  <sheetFormatPr defaultRowHeight="15" x14ac:dyDescent="0.25"/>
  <cols>
    <col min="1" max="1" width="19.140625" style="49" bestFit="1" customWidth="1"/>
    <col min="2" max="2" width="16.42578125" style="49" bestFit="1" customWidth="1"/>
    <col min="3" max="3" width="11.42578125" style="82" customWidth="1"/>
    <col min="4" max="4" width="11.7109375" style="49" customWidth="1"/>
    <col min="5" max="5" width="7.7109375" style="82" customWidth="1"/>
    <col min="6" max="6" width="13.85546875" style="49" bestFit="1" customWidth="1"/>
    <col min="7" max="7" width="13.140625" style="49" customWidth="1"/>
    <col min="8" max="8" width="15.5703125" style="49" customWidth="1"/>
    <col min="9" max="9" width="13.42578125" style="49" customWidth="1"/>
    <col min="10" max="10" width="8" style="49" customWidth="1"/>
    <col min="11" max="11" width="12.28515625" style="49" customWidth="1"/>
    <col min="12" max="12" width="10.5703125" style="49" customWidth="1"/>
    <col min="13" max="13" width="10.85546875" style="49" customWidth="1"/>
    <col min="14" max="14" width="18.7109375" style="138" customWidth="1"/>
    <col min="15" max="15" width="12.42578125" style="49" customWidth="1"/>
    <col min="16" max="16" width="15.7109375" style="49" customWidth="1"/>
    <col min="17" max="18" width="9.140625" style="49"/>
    <col min="19" max="19" width="19.42578125" style="49" bestFit="1" customWidth="1"/>
    <col min="20" max="16384" width="9.140625" style="49"/>
  </cols>
  <sheetData>
    <row r="1" spans="1:15" s="83" customFormat="1" ht="30" x14ac:dyDescent="0.25">
      <c r="A1" s="96" t="s">
        <v>0</v>
      </c>
      <c r="B1" s="96" t="s">
        <v>1</v>
      </c>
      <c r="C1" s="97" t="s">
        <v>2</v>
      </c>
      <c r="D1" s="98" t="s">
        <v>3</v>
      </c>
      <c r="E1" s="99" t="s">
        <v>4</v>
      </c>
      <c r="F1" s="98" t="s">
        <v>316</v>
      </c>
      <c r="G1" s="98" t="s">
        <v>10</v>
      </c>
      <c r="H1" s="98" t="s">
        <v>11</v>
      </c>
      <c r="I1" s="98" t="s">
        <v>12</v>
      </c>
      <c r="J1" s="100" t="s">
        <v>13</v>
      </c>
      <c r="K1" s="101" t="s">
        <v>14</v>
      </c>
      <c r="L1" s="102" t="s">
        <v>15</v>
      </c>
      <c r="M1" s="103" t="s">
        <v>17</v>
      </c>
      <c r="N1" s="104" t="s">
        <v>23</v>
      </c>
    </row>
    <row r="2" spans="1:15" s="83" customFormat="1" x14ac:dyDescent="0.25">
      <c r="A2" s="49" t="s">
        <v>341</v>
      </c>
      <c r="B2" s="49" t="s">
        <v>342</v>
      </c>
      <c r="C2" s="81">
        <v>45023</v>
      </c>
      <c r="D2" s="80">
        <v>99200</v>
      </c>
      <c r="E2" s="49" t="s">
        <v>41</v>
      </c>
      <c r="F2" s="105">
        <v>99200</v>
      </c>
      <c r="G2" s="105">
        <v>46620</v>
      </c>
      <c r="H2" s="105">
        <f>F2-G2</f>
        <v>52580</v>
      </c>
      <c r="I2" s="105">
        <v>385801</v>
      </c>
      <c r="J2" s="106">
        <f>H2/I2</f>
        <v>0.13628787898424316</v>
      </c>
      <c r="K2" s="107">
        <v>9897</v>
      </c>
      <c r="L2" s="108">
        <f>H2/K2</f>
        <v>5.3127210265737093</v>
      </c>
      <c r="M2" s="109">
        <f t="shared" ref="M2:M10" si="0">ABS($I$13-J2)*100</f>
        <v>15.955900924086864</v>
      </c>
      <c r="N2" s="110"/>
    </row>
    <row r="3" spans="1:15" s="83" customFormat="1" x14ac:dyDescent="0.25">
      <c r="A3" s="49" t="s">
        <v>343</v>
      </c>
      <c r="B3" s="49" t="s">
        <v>344</v>
      </c>
      <c r="C3" s="81">
        <v>45069</v>
      </c>
      <c r="D3" s="80">
        <v>14000</v>
      </c>
      <c r="E3" s="49" t="s">
        <v>41</v>
      </c>
      <c r="F3" s="105">
        <v>14000</v>
      </c>
      <c r="G3" s="105">
        <v>2443</v>
      </c>
      <c r="H3" s="105">
        <f>F3-G3</f>
        <v>11557</v>
      </c>
      <c r="I3" s="105">
        <v>36147</v>
      </c>
      <c r="J3" s="106">
        <f>H3/I3</f>
        <v>0.31972224527623316</v>
      </c>
      <c r="K3" s="107">
        <v>620</v>
      </c>
      <c r="L3" s="108">
        <f>H3/K3</f>
        <v>18.640322580645162</v>
      </c>
      <c r="M3" s="109">
        <f t="shared" si="0"/>
        <v>2.3875357051121373</v>
      </c>
      <c r="N3" s="110"/>
    </row>
    <row r="4" spans="1:15" s="83" customFormat="1" x14ac:dyDescent="0.25">
      <c r="A4" s="49" t="s">
        <v>345</v>
      </c>
      <c r="B4" s="49" t="s">
        <v>346</v>
      </c>
      <c r="C4" s="81">
        <v>45107</v>
      </c>
      <c r="D4" s="80">
        <v>80000</v>
      </c>
      <c r="E4" s="49" t="s">
        <v>41</v>
      </c>
      <c r="F4" s="105">
        <v>80000</v>
      </c>
      <c r="G4" s="105">
        <v>4469</v>
      </c>
      <c r="H4" s="105">
        <f>F4-G4</f>
        <v>75531</v>
      </c>
      <c r="I4" s="105">
        <v>159103</v>
      </c>
      <c r="J4" s="106">
        <f>H4/I4</f>
        <v>0.47473020621861312</v>
      </c>
      <c r="K4" s="107">
        <v>2720</v>
      </c>
      <c r="L4" s="108">
        <f>H4/K4</f>
        <v>27.768750000000001</v>
      </c>
      <c r="M4" s="109">
        <f t="shared" si="0"/>
        <v>17.888331799350134</v>
      </c>
      <c r="N4" s="110"/>
    </row>
    <row r="5" spans="1:15" x14ac:dyDescent="0.25">
      <c r="A5" s="111" t="s">
        <v>347</v>
      </c>
      <c r="B5" s="111" t="s">
        <v>348</v>
      </c>
      <c r="C5" s="112">
        <v>44480</v>
      </c>
      <c r="D5" s="105">
        <v>75000</v>
      </c>
      <c r="E5" s="113" t="s">
        <v>41</v>
      </c>
      <c r="F5" s="105">
        <v>75000</v>
      </c>
      <c r="G5" s="105">
        <f>44968+914</f>
        <v>45882</v>
      </c>
      <c r="H5" s="105">
        <f t="shared" ref="H5:H10" si="1">F5-G5</f>
        <v>29118</v>
      </c>
      <c r="I5" s="105">
        <v>82948</v>
      </c>
      <c r="J5" s="106">
        <f t="shared" ref="J5:J10" si="2">H5/I5</f>
        <v>0.35103920528523896</v>
      </c>
      <c r="K5" s="107">
        <v>5472</v>
      </c>
      <c r="L5" s="108">
        <f t="shared" ref="L5:L10" si="3">H5/K5</f>
        <v>5.3212719298245617</v>
      </c>
      <c r="M5" s="109">
        <f t="shared" si="0"/>
        <v>5.5192317060127172</v>
      </c>
      <c r="N5" s="110"/>
    </row>
    <row r="6" spans="1:15" x14ac:dyDescent="0.25">
      <c r="A6" s="49" t="s">
        <v>349</v>
      </c>
      <c r="B6" s="49" t="s">
        <v>350</v>
      </c>
      <c r="C6" s="56">
        <v>44372</v>
      </c>
      <c r="D6" s="80">
        <v>37500</v>
      </c>
      <c r="E6" s="82" t="s">
        <v>41</v>
      </c>
      <c r="F6" s="80">
        <v>37500</v>
      </c>
      <c r="G6" s="80">
        <v>28308</v>
      </c>
      <c r="H6" s="105">
        <f t="shared" si="1"/>
        <v>9192</v>
      </c>
      <c r="I6" s="80">
        <v>34622</v>
      </c>
      <c r="J6" s="106">
        <f t="shared" si="2"/>
        <v>0.26549592744497719</v>
      </c>
      <c r="K6" s="53">
        <v>1664</v>
      </c>
      <c r="L6" s="108">
        <f t="shared" si="3"/>
        <v>5.5240384615384617</v>
      </c>
      <c r="M6" s="109">
        <f t="shared" si="0"/>
        <v>3.0350960780134608</v>
      </c>
      <c r="N6" s="110"/>
    </row>
    <row r="7" spans="1:15" x14ac:dyDescent="0.25">
      <c r="A7" s="49" t="s">
        <v>351</v>
      </c>
      <c r="B7" s="49" t="s">
        <v>352</v>
      </c>
      <c r="C7" s="56">
        <v>44376</v>
      </c>
      <c r="D7" s="80">
        <v>95000</v>
      </c>
      <c r="E7" s="82" t="s">
        <v>41</v>
      </c>
      <c r="F7" s="80">
        <v>95000</v>
      </c>
      <c r="G7" s="80">
        <f>42679+9299</f>
        <v>51978</v>
      </c>
      <c r="H7" s="105">
        <f t="shared" si="1"/>
        <v>43022</v>
      </c>
      <c r="I7" s="80">
        <f>73283+54390+9675</f>
        <v>137348</v>
      </c>
      <c r="J7" s="106">
        <f t="shared" si="2"/>
        <v>0.31323353816582694</v>
      </c>
      <c r="K7" s="53">
        <f>1440+2152+720</f>
        <v>4312</v>
      </c>
      <c r="L7" s="108">
        <f t="shared" si="3"/>
        <v>9.9772727272727266</v>
      </c>
      <c r="M7" s="109">
        <f t="shared" si="0"/>
        <v>1.7386649940715149</v>
      </c>
      <c r="N7" s="110"/>
    </row>
    <row r="8" spans="1:15" x14ac:dyDescent="0.25">
      <c r="A8" s="111" t="s">
        <v>353</v>
      </c>
      <c r="B8" s="111" t="s">
        <v>354</v>
      </c>
      <c r="C8" s="112">
        <v>44011</v>
      </c>
      <c r="D8" s="105">
        <v>17500</v>
      </c>
      <c r="E8" s="113" t="s">
        <v>41</v>
      </c>
      <c r="F8" s="105">
        <v>17500</v>
      </c>
      <c r="G8" s="105">
        <v>3994</v>
      </c>
      <c r="H8" s="105">
        <f t="shared" si="1"/>
        <v>13506</v>
      </c>
      <c r="I8" s="105">
        <v>48731</v>
      </c>
      <c r="J8" s="106">
        <f t="shared" si="2"/>
        <v>0.2771541729084156</v>
      </c>
      <c r="K8" s="107">
        <v>1197</v>
      </c>
      <c r="L8" s="108">
        <f t="shared" si="3"/>
        <v>11.283208020050125</v>
      </c>
      <c r="M8" s="109">
        <f t="shared" si="0"/>
        <v>1.8692715316696196</v>
      </c>
      <c r="N8" s="110"/>
    </row>
    <row r="9" spans="1:15" x14ac:dyDescent="0.25">
      <c r="A9" s="49" t="s">
        <v>355</v>
      </c>
      <c r="B9" s="49" t="s">
        <v>356</v>
      </c>
      <c r="C9" s="56">
        <v>44497</v>
      </c>
      <c r="D9" s="80">
        <v>61300</v>
      </c>
      <c r="E9" s="82" t="s">
        <v>41</v>
      </c>
      <c r="F9" s="80">
        <v>61300</v>
      </c>
      <c r="G9" s="80">
        <v>24398</v>
      </c>
      <c r="H9" s="105">
        <f t="shared" si="1"/>
        <v>36902</v>
      </c>
      <c r="I9" s="80">
        <v>136907</v>
      </c>
      <c r="J9" s="106">
        <f t="shared" si="2"/>
        <v>0.26954063707480258</v>
      </c>
      <c r="K9" s="53">
        <v>2960</v>
      </c>
      <c r="L9" s="108">
        <f t="shared" si="3"/>
        <v>12.466891891891892</v>
      </c>
      <c r="M9" s="109">
        <f t="shared" si="0"/>
        <v>2.630625115030921</v>
      </c>
      <c r="N9" s="110"/>
    </row>
    <row r="10" spans="1:15" ht="15" customHeight="1" x14ac:dyDescent="0.25">
      <c r="A10" s="49" t="s">
        <v>357</v>
      </c>
      <c r="B10" s="49" t="s">
        <v>358</v>
      </c>
      <c r="C10" s="56">
        <v>44721</v>
      </c>
      <c r="D10" s="80">
        <v>50000</v>
      </c>
      <c r="E10" s="82" t="s">
        <v>41</v>
      </c>
      <c r="F10" s="80">
        <v>50000</v>
      </c>
      <c r="G10" s="80">
        <f>5539+726</f>
        <v>6265</v>
      </c>
      <c r="H10" s="105">
        <f t="shared" si="1"/>
        <v>43735</v>
      </c>
      <c r="I10" s="80">
        <v>171229</v>
      </c>
      <c r="J10" s="106">
        <f t="shared" si="2"/>
        <v>0.25541818266765559</v>
      </c>
      <c r="K10" s="53">
        <v>6000</v>
      </c>
      <c r="L10" s="108">
        <f t="shared" si="3"/>
        <v>7.2891666666666666</v>
      </c>
      <c r="M10" s="109">
        <f t="shared" si="0"/>
        <v>4.0428705557456199</v>
      </c>
      <c r="N10" s="110"/>
    </row>
    <row r="11" spans="1:15" x14ac:dyDescent="0.25">
      <c r="A11" s="114"/>
      <c r="B11" s="114"/>
      <c r="C11" s="115" t="s">
        <v>307</v>
      </c>
      <c r="D11" s="116">
        <f>+SUM(D2:D10)</f>
        <v>529500</v>
      </c>
      <c r="E11" s="117"/>
      <c r="F11" s="116">
        <f>+SUM(F2:F10)</f>
        <v>529500</v>
      </c>
      <c r="G11" s="118"/>
      <c r="H11" s="116">
        <f>+SUM(H2:H10)</f>
        <v>315143</v>
      </c>
      <c r="I11" s="116">
        <f>+SUM(I2:I10)</f>
        <v>1192836</v>
      </c>
      <c r="J11" s="119"/>
      <c r="K11" s="120"/>
      <c r="L11" s="121">
        <f>AVERAGE(L2:L10)</f>
        <v>11.509293700495922</v>
      </c>
      <c r="M11" s="122"/>
      <c r="N11" s="123">
        <f>ABS(I13-I12)*100</f>
        <v>3.1650468935284835</v>
      </c>
    </row>
    <row r="12" spans="1:15" x14ac:dyDescent="0.25">
      <c r="A12" s="114"/>
      <c r="B12" s="114"/>
      <c r="C12" s="115"/>
      <c r="D12" s="118"/>
      <c r="E12" s="118"/>
      <c r="F12" s="118"/>
      <c r="G12" s="118"/>
      <c r="H12" s="118" t="s">
        <v>309</v>
      </c>
      <c r="I12" s="124">
        <f>H11/I11</f>
        <v>0.26419641928982696</v>
      </c>
      <c r="J12" s="120"/>
      <c r="K12" s="125" t="s">
        <v>310</v>
      </c>
      <c r="L12" s="126">
        <f>STDEV(J2:J10)</f>
        <v>9.0120708308398759E-2</v>
      </c>
      <c r="M12" s="140" t="s">
        <v>314</v>
      </c>
      <c r="N12" s="127"/>
    </row>
    <row r="13" spans="1:15" x14ac:dyDescent="0.25">
      <c r="A13" s="128"/>
      <c r="B13" s="128"/>
      <c r="C13" s="129"/>
      <c r="D13" s="130"/>
      <c r="E13" s="130"/>
      <c r="F13" s="130"/>
      <c r="G13" s="130"/>
      <c r="H13" s="130" t="s">
        <v>312</v>
      </c>
      <c r="I13" s="131">
        <f>AVERAGE(J2:J10)</f>
        <v>0.29584688822511179</v>
      </c>
      <c r="J13" s="132"/>
      <c r="K13" s="133" t="s">
        <v>313</v>
      </c>
      <c r="L13" s="134">
        <f>AVERAGE(M2:M10)</f>
        <v>6.1186142676769988</v>
      </c>
      <c r="M13" s="141"/>
      <c r="N13" s="128">
        <f>+(L13/I13)</f>
        <v>20.681692156320082</v>
      </c>
    </row>
    <row r="14" spans="1:15" ht="18.75" x14ac:dyDescent="0.25">
      <c r="A14" s="135"/>
      <c r="B14" s="111"/>
      <c r="C14" s="112"/>
      <c r="D14" s="105"/>
      <c r="E14" s="113"/>
      <c r="F14" s="105"/>
      <c r="G14" s="105"/>
      <c r="H14" s="105"/>
      <c r="I14" s="105"/>
      <c r="J14" s="106"/>
      <c r="K14" s="107"/>
      <c r="L14" s="108"/>
      <c r="M14" s="136"/>
      <c r="N14" s="109"/>
    </row>
    <row r="15" spans="1:15" x14ac:dyDescent="0.25">
      <c r="A15" s="111"/>
      <c r="B15" s="111"/>
      <c r="C15" s="112"/>
      <c r="D15" s="105"/>
      <c r="E15" s="113"/>
      <c r="F15" s="105"/>
      <c r="G15" s="105"/>
      <c r="H15" s="105"/>
      <c r="I15" s="105"/>
      <c r="J15" s="106"/>
      <c r="K15" s="107"/>
      <c r="L15" s="108"/>
      <c r="M15" s="136"/>
      <c r="N15" s="137"/>
      <c r="O15" s="110"/>
    </row>
    <row r="16" spans="1:15" x14ac:dyDescent="0.25">
      <c r="A16" s="142" t="s">
        <v>359</v>
      </c>
      <c r="B16" s="142"/>
      <c r="C16" s="142"/>
      <c r="D16" s="142"/>
      <c r="E16" s="142"/>
      <c r="O16" s="110"/>
    </row>
    <row r="17" spans="1:15" x14ac:dyDescent="0.25">
      <c r="A17" s="139" t="s">
        <v>360</v>
      </c>
    </row>
    <row r="18" spans="1:15" s="83" customFormat="1" x14ac:dyDescent="0.25">
      <c r="A18" s="49"/>
      <c r="B18" s="49"/>
      <c r="C18" s="82"/>
      <c r="D18" s="49"/>
      <c r="E18" s="82"/>
      <c r="F18" s="49"/>
      <c r="G18" s="49"/>
      <c r="H18" s="49"/>
      <c r="I18" s="49"/>
      <c r="J18" s="49"/>
      <c r="K18" s="49"/>
      <c r="L18" s="49"/>
      <c r="M18" s="49"/>
      <c r="N18" s="138"/>
      <c r="O18" s="49"/>
    </row>
    <row r="19" spans="1:15" x14ac:dyDescent="0.25">
      <c r="L19" s="138"/>
      <c r="N19" s="49"/>
    </row>
    <row r="20" spans="1:15" x14ac:dyDescent="0.25">
      <c r="L20" s="138"/>
      <c r="N20" s="49"/>
    </row>
    <row r="21" spans="1:15" x14ac:dyDescent="0.25">
      <c r="L21" s="138"/>
      <c r="N21" s="49"/>
    </row>
    <row r="22" spans="1:15" x14ac:dyDescent="0.25">
      <c r="L22" s="138"/>
      <c r="N22" s="49"/>
    </row>
  </sheetData>
  <mergeCells count="2">
    <mergeCell ref="M12:M13"/>
    <mergeCell ref="A16:E16"/>
  </mergeCells>
  <pageMargins left="0.25" right="0.25" top="0.75" bottom="0.75" header="0.3" footer="0.3"/>
  <pageSetup scale="73" fitToHeight="0" orientation="landscape" r:id="rId1"/>
  <headerFooter>
    <oddHeader xml:space="preserve">&amp;L&amp;"Baskerville Old Face,Bold"&amp;20Dayton Township&amp;C&amp;"Baskerville Old Face,Bold"&amp;20 2025 E.C.F. Analysis and Determination&amp;R&amp;"Baskerville Old Face,Regular"&amp;16
</oddHeader>
    <oddFooter>&amp;L&amp;"Baskerville Old Face,Regular"&amp;16&amp;A&amp;C&amp;"Baguet Script,Bold"&amp;20Mid-Michigan Assessing Services, LLC</oddFooter>
  </headerFooter>
  <legacy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FD690-7189-4584-89CA-C08FF25139BD}">
  <dimension ref="A1:BL15"/>
  <sheetViews>
    <sheetView tabSelected="1" view="pageBreakPreview" zoomScale="60" zoomScaleNormal="100" workbookViewId="0">
      <selection activeCell="I38" sqref="I38"/>
    </sheetView>
  </sheetViews>
  <sheetFormatPr defaultRowHeight="15" x14ac:dyDescent="0.25"/>
  <cols>
    <col min="1" max="1" width="19.140625" bestFit="1" customWidth="1"/>
    <col min="2" max="2" width="20" customWidth="1"/>
    <col min="3" max="3" width="9.5703125" style="17" bestFit="1" customWidth="1"/>
    <col min="4" max="4" width="11.85546875" style="7" bestFit="1" customWidth="1"/>
    <col min="5" max="5" width="5.7109375" bestFit="1" customWidth="1"/>
    <col min="6" max="6" width="16.42578125" hidden="1" customWidth="1"/>
    <col min="7" max="7" width="13.7109375" style="7" bestFit="1" customWidth="1"/>
    <col min="8" max="8" width="14.7109375" style="7" bestFit="1" customWidth="1"/>
    <col min="9" max="9" width="12.7109375" style="12" bestFit="1" customWidth="1"/>
    <col min="10" max="10" width="13.7109375" style="7" bestFit="1" customWidth="1"/>
    <col min="11" max="11" width="11.140625" style="7" bestFit="1" customWidth="1"/>
    <col min="12" max="12" width="13.85546875" style="7" bestFit="1" customWidth="1"/>
    <col min="13" max="13" width="13.140625" style="7" bestFit="1" customWidth="1"/>
    <col min="14" max="14" width="7.5703125" style="22" bestFit="1" customWidth="1"/>
    <col min="15" max="15" width="10" style="27" hidden="1" customWidth="1"/>
    <col min="16" max="16" width="15.85546875" style="32" hidden="1" customWidth="1"/>
    <col min="17" max="17" width="9" style="40" hidden="1" customWidth="1"/>
    <col min="18" max="18" width="19.140625" style="42" hidden="1" customWidth="1"/>
    <col min="19" max="19" width="16.42578125" hidden="1" customWidth="1"/>
    <col min="20" max="20" width="9.7109375" hidden="1" customWidth="1"/>
    <col min="21" max="21" width="10.7109375" style="7" hidden="1" customWidth="1"/>
    <col min="22" max="22" width="11.5703125" hidden="1" customWidth="1"/>
    <col min="23" max="23" width="10.42578125" style="17" hidden="1" customWidth="1"/>
    <col min="24" max="24" width="58" hidden="1" customWidth="1"/>
    <col min="25" max="25" width="27.7109375" hidden="1" customWidth="1"/>
    <col min="26" max="26" width="14.28515625" hidden="1" customWidth="1"/>
    <col min="27" max="27" width="13.85546875" hidden="1" customWidth="1"/>
    <col min="28" max="28" width="19" hidden="1" customWidth="1"/>
    <col min="29" max="29" width="7.28515625" hidden="1" customWidth="1"/>
    <col min="30" max="30" width="13.140625" hidden="1" customWidth="1"/>
    <col min="31" max="31" width="6.5703125" hidden="1" customWidth="1"/>
    <col min="32" max="32" width="20.42578125" hidden="1" customWidth="1"/>
    <col min="33" max="33" width="17" hidden="1" customWidth="1"/>
    <col min="34" max="34" width="15" hidden="1" customWidth="1"/>
    <col min="35" max="35" width="10.85546875" hidden="1" customWidth="1"/>
    <col min="36" max="36" width="16.7109375" hidden="1" customWidth="1"/>
    <col min="37" max="37" width="21.42578125" hidden="1" customWidth="1"/>
    <col min="38" max="38" width="21.140625" hidden="1" customWidth="1"/>
    <col min="39" max="39" width="17" hidden="1" customWidth="1"/>
  </cols>
  <sheetData>
    <row r="1" spans="1:64" ht="18.75" x14ac:dyDescent="0.3">
      <c r="A1" s="94" t="s">
        <v>323</v>
      </c>
    </row>
    <row r="2" spans="1:64" x14ac:dyDescent="0.25">
      <c r="A2" s="1" t="s">
        <v>0</v>
      </c>
      <c r="B2" s="1" t="s">
        <v>1</v>
      </c>
      <c r="C2" s="16" t="s">
        <v>2</v>
      </c>
      <c r="D2" s="6" t="s">
        <v>3</v>
      </c>
      <c r="E2" s="1" t="s">
        <v>4</v>
      </c>
      <c r="F2" s="1" t="s">
        <v>5</v>
      </c>
      <c r="G2" s="6" t="s">
        <v>6</v>
      </c>
      <c r="H2" s="6" t="s">
        <v>7</v>
      </c>
      <c r="I2" s="11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21" t="s">
        <v>13</v>
      </c>
      <c r="O2" s="26" t="s">
        <v>14</v>
      </c>
      <c r="P2" s="31" t="s">
        <v>15</v>
      </c>
      <c r="Q2" s="36" t="s">
        <v>16</v>
      </c>
      <c r="R2" s="41" t="s">
        <v>17</v>
      </c>
      <c r="S2" s="1" t="s">
        <v>18</v>
      </c>
      <c r="T2" s="1" t="s">
        <v>19</v>
      </c>
      <c r="U2" s="6" t="s">
        <v>20</v>
      </c>
      <c r="V2" s="1" t="s">
        <v>21</v>
      </c>
      <c r="W2" s="16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" t="s">
        <v>35</v>
      </c>
      <c r="AK2" s="1" t="s">
        <v>36</v>
      </c>
      <c r="AL2" s="1" t="s">
        <v>37</v>
      </c>
      <c r="AM2" s="1" t="s">
        <v>38</v>
      </c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x14ac:dyDescent="0.25">
      <c r="A3" t="s">
        <v>81</v>
      </c>
      <c r="B3" t="s">
        <v>82</v>
      </c>
      <c r="C3" s="17">
        <v>44874</v>
      </c>
      <c r="D3" s="7">
        <v>165000</v>
      </c>
      <c r="E3" t="s">
        <v>41</v>
      </c>
      <c r="F3" t="s">
        <v>42</v>
      </c>
      <c r="G3" s="7">
        <v>165000</v>
      </c>
      <c r="H3" s="7">
        <v>105800</v>
      </c>
      <c r="I3" s="12">
        <f t="shared" ref="I3:I8" si="0">H3/G3*100</f>
        <v>64.121212121212125</v>
      </c>
      <c r="J3" s="7">
        <v>286964</v>
      </c>
      <c r="K3" s="7">
        <v>60000</v>
      </c>
      <c r="L3" s="7">
        <f t="shared" ref="L3:L8" si="1">G3-K3</f>
        <v>105000</v>
      </c>
      <c r="M3" s="7">
        <v>259387.4352678571</v>
      </c>
      <c r="N3" s="22">
        <f t="shared" ref="N3:N8" si="2">L3/M3</f>
        <v>0.40479986970676307</v>
      </c>
      <c r="O3" s="27">
        <v>1800</v>
      </c>
      <c r="P3" s="32">
        <f t="shared" ref="P3:P8" si="3">L3/O3</f>
        <v>58.333333333333336</v>
      </c>
      <c r="Q3" s="37" t="s">
        <v>70</v>
      </c>
      <c r="R3" s="42">
        <f>ABS(N47-N3)*100</f>
        <v>40.479986970676308</v>
      </c>
      <c r="S3" t="s">
        <v>44</v>
      </c>
      <c r="U3" s="7">
        <v>60000</v>
      </c>
      <c r="V3" t="s">
        <v>45</v>
      </c>
      <c r="W3" s="17" t="s">
        <v>46</v>
      </c>
      <c r="Y3" t="s">
        <v>47</v>
      </c>
      <c r="Z3">
        <v>401</v>
      </c>
      <c r="AA3">
        <v>65</v>
      </c>
    </row>
    <row r="4" spans="1:64" x14ac:dyDescent="0.25">
      <c r="A4" t="s">
        <v>72</v>
      </c>
      <c r="B4" t="s">
        <v>61</v>
      </c>
      <c r="C4" s="17">
        <v>43969</v>
      </c>
      <c r="D4" s="7">
        <v>268000</v>
      </c>
      <c r="E4" t="s">
        <v>41</v>
      </c>
      <c r="F4" t="s">
        <v>42</v>
      </c>
      <c r="G4" s="7">
        <v>268000</v>
      </c>
      <c r="H4" s="7">
        <v>151900</v>
      </c>
      <c r="I4" s="12">
        <f t="shared" si="0"/>
        <v>56.679104477611943</v>
      </c>
      <c r="J4" s="7">
        <v>362496</v>
      </c>
      <c r="K4" s="7">
        <v>146751</v>
      </c>
      <c r="L4" s="7">
        <f t="shared" si="1"/>
        <v>121249</v>
      </c>
      <c r="M4" s="7">
        <v>246565.71205357139</v>
      </c>
      <c r="N4" s="22">
        <f t="shared" si="2"/>
        <v>0.4917512617231069</v>
      </c>
      <c r="O4" s="27">
        <v>1468</v>
      </c>
      <c r="P4" s="32">
        <f t="shared" si="3"/>
        <v>82.594686648501366</v>
      </c>
      <c r="Q4" s="37" t="s">
        <v>70</v>
      </c>
      <c r="R4" s="42">
        <f>ABS(N52-N4)*100</f>
        <v>49.175126172310691</v>
      </c>
      <c r="U4" s="7">
        <v>135741</v>
      </c>
      <c r="V4" t="s">
        <v>45</v>
      </c>
      <c r="W4" s="17" t="s">
        <v>46</v>
      </c>
      <c r="X4" t="s">
        <v>68</v>
      </c>
      <c r="Y4" t="s">
        <v>53</v>
      </c>
      <c r="Z4">
        <v>101</v>
      </c>
      <c r="AA4">
        <v>60</v>
      </c>
    </row>
    <row r="5" spans="1:64" x14ac:dyDescent="0.25">
      <c r="A5" t="s">
        <v>73</v>
      </c>
      <c r="B5" t="s">
        <v>74</v>
      </c>
      <c r="C5" s="17">
        <v>44071</v>
      </c>
      <c r="D5" s="7">
        <v>105000</v>
      </c>
      <c r="E5" t="s">
        <v>41</v>
      </c>
      <c r="F5" t="s">
        <v>42</v>
      </c>
      <c r="G5" s="7">
        <v>105000</v>
      </c>
      <c r="H5" s="7">
        <v>90100</v>
      </c>
      <c r="I5" s="12">
        <f t="shared" si="0"/>
        <v>85.80952380952381</v>
      </c>
      <c r="J5" s="7">
        <v>141041</v>
      </c>
      <c r="K5" s="7">
        <v>32285</v>
      </c>
      <c r="L5" s="7">
        <f t="shared" si="1"/>
        <v>72715</v>
      </c>
      <c r="M5" s="7">
        <v>124292.5703125</v>
      </c>
      <c r="N5" s="22">
        <f t="shared" si="2"/>
        <v>0.5850309460748766</v>
      </c>
      <c r="O5" s="27">
        <v>1122</v>
      </c>
      <c r="P5" s="32">
        <f t="shared" si="3"/>
        <v>64.808377896613194</v>
      </c>
      <c r="Q5" s="37" t="s">
        <v>70</v>
      </c>
      <c r="R5" s="42">
        <f>ABS(N52-N5)*100</f>
        <v>58.503094607487661</v>
      </c>
      <c r="S5" t="s">
        <v>44</v>
      </c>
      <c r="U5" s="7">
        <v>28875</v>
      </c>
      <c r="V5" t="s">
        <v>45</v>
      </c>
      <c r="W5" s="17" t="s">
        <v>46</v>
      </c>
      <c r="Y5" t="s">
        <v>153</v>
      </c>
      <c r="Z5">
        <v>401</v>
      </c>
      <c r="AA5">
        <v>90</v>
      </c>
    </row>
    <row r="6" spans="1:64" x14ac:dyDescent="0.25">
      <c r="A6" t="s">
        <v>68</v>
      </c>
      <c r="B6" t="s">
        <v>69</v>
      </c>
      <c r="C6" s="17">
        <v>43969</v>
      </c>
      <c r="D6" s="7">
        <v>268000</v>
      </c>
      <c r="E6" t="s">
        <v>41</v>
      </c>
      <c r="F6" t="s">
        <v>42</v>
      </c>
      <c r="G6" s="7">
        <v>268000</v>
      </c>
      <c r="H6" s="7">
        <v>151900</v>
      </c>
      <c r="I6" s="12">
        <f t="shared" si="0"/>
        <v>56.679104477611943</v>
      </c>
      <c r="J6" s="7">
        <v>297516</v>
      </c>
      <c r="K6" s="7">
        <v>81771</v>
      </c>
      <c r="L6" s="7">
        <f t="shared" si="1"/>
        <v>186229</v>
      </c>
      <c r="M6" s="7">
        <v>246565.71205357139</v>
      </c>
      <c r="N6" s="22">
        <f t="shared" si="2"/>
        <v>0.75529155472979137</v>
      </c>
      <c r="O6" s="27">
        <v>1468</v>
      </c>
      <c r="P6" s="32">
        <f t="shared" si="3"/>
        <v>126.85899182561307</v>
      </c>
      <c r="Q6" s="37" t="s">
        <v>70</v>
      </c>
      <c r="R6" s="42">
        <f>ABS(N55-N6)*100</f>
        <v>75.529155472979141</v>
      </c>
      <c r="S6" t="s">
        <v>44</v>
      </c>
      <c r="U6" s="7">
        <v>76266</v>
      </c>
      <c r="V6" t="s">
        <v>45</v>
      </c>
      <c r="W6" s="17" t="s">
        <v>46</v>
      </c>
      <c r="Y6" t="s">
        <v>154</v>
      </c>
      <c r="Z6">
        <v>201</v>
      </c>
      <c r="AA6">
        <v>0</v>
      </c>
    </row>
    <row r="7" spans="1:64" x14ac:dyDescent="0.25">
      <c r="A7" t="s">
        <v>79</v>
      </c>
      <c r="B7" t="s">
        <v>80</v>
      </c>
      <c r="C7" s="17">
        <v>44609</v>
      </c>
      <c r="D7" s="7">
        <v>310000</v>
      </c>
      <c r="E7" t="s">
        <v>41</v>
      </c>
      <c r="F7" t="s">
        <v>42</v>
      </c>
      <c r="G7" s="7">
        <v>310000</v>
      </c>
      <c r="H7" s="7">
        <v>177200</v>
      </c>
      <c r="I7" s="12">
        <f t="shared" si="0"/>
        <v>57.161290322580648</v>
      </c>
      <c r="J7" s="7">
        <v>427604</v>
      </c>
      <c r="K7" s="7">
        <v>151080</v>
      </c>
      <c r="L7" s="7">
        <f t="shared" si="1"/>
        <v>158920</v>
      </c>
      <c r="M7" s="7">
        <v>316027.4375</v>
      </c>
      <c r="N7" s="22">
        <f t="shared" si="2"/>
        <v>0.50286772964135429</v>
      </c>
      <c r="O7" s="27">
        <v>1568</v>
      </c>
      <c r="P7" s="32">
        <f t="shared" si="3"/>
        <v>101.35204081632654</v>
      </c>
      <c r="Q7" s="37" t="s">
        <v>77</v>
      </c>
      <c r="R7" s="42">
        <f>ABS(N52-N7)*100</f>
        <v>50.28677296413543</v>
      </c>
      <c r="S7" t="s">
        <v>44</v>
      </c>
      <c r="U7" s="7">
        <v>151080</v>
      </c>
      <c r="V7" t="s">
        <v>45</v>
      </c>
      <c r="W7" s="17" t="s">
        <v>46</v>
      </c>
      <c r="Y7" t="s">
        <v>153</v>
      </c>
      <c r="Z7">
        <v>401</v>
      </c>
      <c r="AA7">
        <v>0</v>
      </c>
    </row>
    <row r="8" spans="1:64" ht="15.75" thickBot="1" x14ac:dyDescent="0.3">
      <c r="A8" t="s">
        <v>75</v>
      </c>
      <c r="B8" t="s">
        <v>76</v>
      </c>
      <c r="C8" s="17">
        <v>44740</v>
      </c>
      <c r="D8" s="7">
        <v>425000</v>
      </c>
      <c r="E8" t="s">
        <v>41</v>
      </c>
      <c r="F8" t="s">
        <v>42</v>
      </c>
      <c r="G8" s="7">
        <v>425000</v>
      </c>
      <c r="H8" s="7">
        <v>149500</v>
      </c>
      <c r="I8" s="12">
        <f t="shared" si="0"/>
        <v>35.17647058823529</v>
      </c>
      <c r="J8" s="7">
        <v>359724</v>
      </c>
      <c r="K8" s="7">
        <v>112905</v>
      </c>
      <c r="L8" s="7">
        <f t="shared" si="1"/>
        <v>312095</v>
      </c>
      <c r="M8" s="7">
        <v>282078.84375</v>
      </c>
      <c r="N8" s="22">
        <f t="shared" si="2"/>
        <v>1.1064105193107026</v>
      </c>
      <c r="O8" s="27">
        <v>2664</v>
      </c>
      <c r="P8" s="32">
        <f t="shared" si="3"/>
        <v>117.15277777777777</v>
      </c>
      <c r="Q8" s="37" t="s">
        <v>77</v>
      </c>
      <c r="R8" s="42">
        <f>ABS(N54-N8)*100</f>
        <v>110.64105193107025</v>
      </c>
      <c r="S8" t="s">
        <v>52</v>
      </c>
      <c r="U8" s="7">
        <v>112905</v>
      </c>
      <c r="V8" t="s">
        <v>45</v>
      </c>
      <c r="W8" s="17" t="s">
        <v>46</v>
      </c>
      <c r="Y8" t="s">
        <v>153</v>
      </c>
      <c r="Z8">
        <v>401</v>
      </c>
      <c r="AA8">
        <v>0</v>
      </c>
    </row>
    <row r="9" spans="1:64" ht="15.75" thickTop="1" x14ac:dyDescent="0.25">
      <c r="A9" s="3"/>
      <c r="B9" s="3"/>
      <c r="C9" s="18" t="s">
        <v>307</v>
      </c>
      <c r="D9" s="8">
        <f>+SUM(D3:D8)</f>
        <v>1541000</v>
      </c>
      <c r="E9" s="3"/>
      <c r="F9" s="3"/>
      <c r="G9" s="8">
        <f>+SUM(G3:G8)</f>
        <v>1541000</v>
      </c>
      <c r="H9" s="8">
        <f>+SUM(H3:H8)</f>
        <v>826400</v>
      </c>
      <c r="I9" s="13"/>
      <c r="J9" s="8">
        <f>+SUM(J3:J8)</f>
        <v>1875345</v>
      </c>
      <c r="K9" s="8"/>
      <c r="L9" s="8">
        <f>+SUM(L3:L8)</f>
        <v>956208</v>
      </c>
      <c r="M9" s="8">
        <f>+SUM(M3:M8)</f>
        <v>1474917.7109375</v>
      </c>
      <c r="N9" s="23"/>
      <c r="O9" s="28"/>
      <c r="P9" s="33">
        <f>AVERAGE(P3:P8)</f>
        <v>91.850034716360867</v>
      </c>
      <c r="Q9" s="38"/>
      <c r="R9" s="43">
        <f>ABS(N11-N10)*100</f>
        <v>0.72874654863870347</v>
      </c>
      <c r="S9" s="3"/>
      <c r="T9" s="3"/>
      <c r="U9" s="8"/>
      <c r="V9" s="3"/>
      <c r="W9" s="18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</row>
    <row r="10" spans="1:64" x14ac:dyDescent="0.25">
      <c r="A10" s="4"/>
      <c r="B10" s="4"/>
      <c r="C10" s="19"/>
      <c r="D10" s="9"/>
      <c r="E10" s="4"/>
      <c r="F10" s="4"/>
      <c r="G10" s="9"/>
      <c r="H10" s="9" t="s">
        <v>308</v>
      </c>
      <c r="I10" s="14">
        <f>H9/G9*100</f>
        <v>53.627514600908498</v>
      </c>
      <c r="J10" s="9"/>
      <c r="K10" s="9"/>
      <c r="L10" s="9"/>
      <c r="M10" s="9" t="s">
        <v>309</v>
      </c>
      <c r="N10" s="48">
        <f>L9/M9</f>
        <v>0.64831277901748618</v>
      </c>
      <c r="O10" s="29"/>
      <c r="P10" s="34"/>
      <c r="Q10" s="39">
        <f>STDEV(N3:N8)</f>
        <v>0.2568845085490582</v>
      </c>
      <c r="R10" s="44"/>
      <c r="S10" s="4"/>
      <c r="T10" s="4"/>
      <c r="U10" s="9"/>
      <c r="V10" s="4"/>
      <c r="W10" s="19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</row>
    <row r="11" spans="1:64" x14ac:dyDescent="0.25">
      <c r="A11" s="5"/>
      <c r="B11" s="5"/>
      <c r="C11" s="20"/>
      <c r="D11" s="10"/>
      <c r="E11" s="5"/>
      <c r="F11" s="5"/>
      <c r="G11" s="10"/>
      <c r="H11" s="10" t="s">
        <v>311</v>
      </c>
      <c r="I11" s="15">
        <f>STDEV(I3:I8)</f>
        <v>16.286502821795239</v>
      </c>
      <c r="J11" s="10"/>
      <c r="K11" s="10"/>
      <c r="L11" s="10"/>
      <c r="M11" s="10" t="s">
        <v>312</v>
      </c>
      <c r="N11" s="25">
        <f>AVERAGE(N3:N8)</f>
        <v>0.64102531353109915</v>
      </c>
      <c r="O11" s="30"/>
      <c r="P11" s="35"/>
      <c r="Q11" s="46">
        <f>AVERAGE(R3:R8)</f>
        <v>64.10253135310991</v>
      </c>
      <c r="R11" s="45" t="s">
        <v>314</v>
      </c>
      <c r="S11" s="5">
        <f>+(Q11/N11)</f>
        <v>99.999999999999986</v>
      </c>
      <c r="T11" s="5"/>
      <c r="U11" s="10"/>
      <c r="V11" s="5"/>
      <c r="W11" s="20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</row>
    <row r="14" spans="1:64" x14ac:dyDescent="0.25">
      <c r="A14" t="s">
        <v>325</v>
      </c>
    </row>
    <row r="15" spans="1:64" x14ac:dyDescent="0.25">
      <c r="A15" t="s">
        <v>324</v>
      </c>
    </row>
  </sheetData>
  <conditionalFormatting sqref="A3:AM8">
    <cfRule type="expression" dxfId="11" priority="1" stopIfTrue="1">
      <formula>MOD(ROW(),4)&gt;1</formula>
    </cfRule>
    <cfRule type="expression" dxfId="10" priority="2" stopIfTrue="1">
      <formula>MOD(ROW(),4)&lt;2</formula>
    </cfRule>
  </conditionalFormatting>
  <pageMargins left="0.7" right="0.7" top="0.75" bottom="0.75" header="0.3" footer="0.3"/>
  <pageSetup scale="73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C2676-63B5-40F3-8308-F5AC93B31AFB}">
  <sheetPr>
    <pageSetUpPr fitToPage="1"/>
  </sheetPr>
  <dimension ref="A1:AY11"/>
  <sheetViews>
    <sheetView view="pageLayout" zoomScaleNormal="100" workbookViewId="0">
      <selection activeCell="D23" sqref="D23"/>
    </sheetView>
  </sheetViews>
  <sheetFormatPr defaultRowHeight="15" x14ac:dyDescent="0.25"/>
  <cols>
    <col min="1" max="1" width="19.140625" style="49" bestFit="1" customWidth="1"/>
    <col min="2" max="2" width="19.42578125" style="49" bestFit="1" customWidth="1"/>
    <col min="3" max="3" width="13.85546875" style="56" bestFit="1" customWidth="1"/>
    <col min="4" max="4" width="11.85546875" style="55" bestFit="1" customWidth="1"/>
    <col min="5" max="5" width="5.5703125" style="49" bestFit="1" customWidth="1"/>
    <col min="6" max="6" width="12.42578125" style="55" bestFit="1" customWidth="1"/>
    <col min="7" max="7" width="9.85546875" style="55" customWidth="1"/>
    <col min="8" max="8" width="11.85546875" style="55" customWidth="1"/>
    <col min="9" max="9" width="13.5703125" style="55" bestFit="1" customWidth="1"/>
    <col min="10" max="10" width="8.140625" style="54" bestFit="1" customWidth="1"/>
    <col min="11" max="11" width="8.42578125" style="53" customWidth="1"/>
    <col min="12" max="12" width="15.5703125" style="52" bestFit="1" customWidth="1"/>
    <col min="13" max="13" width="12.85546875" style="51" customWidth="1"/>
    <col min="14" max="14" width="11" style="50" customWidth="1"/>
    <col min="15" max="15" width="19.7109375" style="49" bestFit="1" customWidth="1"/>
    <col min="16" max="16384" width="9.140625" style="49"/>
  </cols>
  <sheetData>
    <row r="1" spans="1:51" ht="30" x14ac:dyDescent="0.25">
      <c r="A1" s="93" t="s">
        <v>0</v>
      </c>
      <c r="B1" s="93" t="s">
        <v>1</v>
      </c>
      <c r="C1" s="92" t="s">
        <v>2</v>
      </c>
      <c r="D1" s="89" t="s">
        <v>3</v>
      </c>
      <c r="E1" s="91" t="s">
        <v>4</v>
      </c>
      <c r="F1" s="89" t="s">
        <v>316</v>
      </c>
      <c r="G1" s="89" t="s">
        <v>10</v>
      </c>
      <c r="H1" s="90" t="s">
        <v>11</v>
      </c>
      <c r="I1" s="89" t="s">
        <v>12</v>
      </c>
      <c r="J1" s="88" t="s">
        <v>13</v>
      </c>
      <c r="K1" s="87" t="s">
        <v>14</v>
      </c>
      <c r="L1" s="86" t="s">
        <v>15</v>
      </c>
      <c r="M1" s="85" t="s">
        <v>16</v>
      </c>
      <c r="N1" s="84" t="s">
        <v>17</v>
      </c>
      <c r="O1" s="83" t="s">
        <v>23</v>
      </c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</row>
    <row r="2" spans="1:51" x14ac:dyDescent="0.25">
      <c r="A2" s="49" t="s">
        <v>73</v>
      </c>
      <c r="B2" s="49" t="s">
        <v>74</v>
      </c>
      <c r="C2" s="81">
        <v>44071</v>
      </c>
      <c r="D2" s="80">
        <v>105000</v>
      </c>
      <c r="E2" s="49" t="s">
        <v>41</v>
      </c>
      <c r="F2" s="80">
        <v>105000</v>
      </c>
      <c r="G2" s="80">
        <v>32285</v>
      </c>
      <c r="H2" s="55">
        <f>F2-G2</f>
        <v>72715</v>
      </c>
      <c r="I2" s="80">
        <v>124293.3515625</v>
      </c>
      <c r="J2" s="54">
        <f>H2/I2</f>
        <v>0.58502726884338452</v>
      </c>
      <c r="K2" s="53">
        <v>1122</v>
      </c>
      <c r="L2" s="52">
        <f>H2/K2</f>
        <v>64.808377896613194</v>
      </c>
      <c r="M2" s="79" t="s">
        <v>70</v>
      </c>
      <c r="N2" s="50">
        <f>ABS($J$7-J2)*100</f>
        <v>23.054864252649399</v>
      </c>
    </row>
    <row r="3" spans="1:51" x14ac:dyDescent="0.25">
      <c r="A3" s="49" t="s">
        <v>68</v>
      </c>
      <c r="B3" s="49" t="s">
        <v>69</v>
      </c>
      <c r="C3" s="81">
        <v>43969</v>
      </c>
      <c r="D3" s="80">
        <v>268000</v>
      </c>
      <c r="E3" s="49" t="s">
        <v>41</v>
      </c>
      <c r="F3" s="80">
        <v>268000</v>
      </c>
      <c r="G3" s="80">
        <v>81771</v>
      </c>
      <c r="H3" s="55">
        <f>F3-G3</f>
        <v>186229</v>
      </c>
      <c r="I3" s="80">
        <v>246565.31691656771</v>
      </c>
      <c r="J3" s="54">
        <f>H3/I3</f>
        <v>0.75529276513377508</v>
      </c>
      <c r="K3" s="53">
        <v>1468</v>
      </c>
      <c r="L3" s="52">
        <f>H3/K3</f>
        <v>126.85899182561307</v>
      </c>
      <c r="M3" s="79" t="s">
        <v>70</v>
      </c>
      <c r="N3" s="50">
        <f>ABS($J$7-J3)*100</f>
        <v>6.028314623610342</v>
      </c>
    </row>
    <row r="4" spans="1:51" x14ac:dyDescent="0.25">
      <c r="A4" s="49" t="s">
        <v>75</v>
      </c>
      <c r="B4" s="49" t="s">
        <v>315</v>
      </c>
      <c r="C4" s="81">
        <v>44740</v>
      </c>
      <c r="D4" s="80">
        <v>425000</v>
      </c>
      <c r="E4" s="49" t="s">
        <v>41</v>
      </c>
      <c r="F4" s="80">
        <v>425000</v>
      </c>
      <c r="G4" s="80">
        <v>112905</v>
      </c>
      <c r="H4" s="55">
        <f>F4-G4</f>
        <v>312095</v>
      </c>
      <c r="I4" s="80">
        <v>282079.5625</v>
      </c>
      <c r="J4" s="54">
        <f>H4/I4</f>
        <v>1.1064077001324759</v>
      </c>
      <c r="K4" s="53">
        <v>2664</v>
      </c>
      <c r="L4" s="52">
        <f>H4/K4</f>
        <v>117.15277777777777</v>
      </c>
      <c r="M4" s="79" t="s">
        <v>77</v>
      </c>
      <c r="N4" s="50">
        <f>ABS($J$7-J4)*100</f>
        <v>29.083178876259741</v>
      </c>
    </row>
    <row r="5" spans="1:51" x14ac:dyDescent="0.25">
      <c r="A5" s="68"/>
      <c r="B5" s="68"/>
      <c r="C5" s="76" t="s">
        <v>307</v>
      </c>
      <c r="D5" s="75">
        <f>+SUM(D2:D4)</f>
        <v>798000</v>
      </c>
      <c r="E5" s="68"/>
      <c r="F5" s="75">
        <f>+SUM(F2:F4)</f>
        <v>798000</v>
      </c>
      <c r="G5" s="75"/>
      <c r="H5" s="75">
        <f>+SUM(H2:H4)</f>
        <v>571039</v>
      </c>
      <c r="I5" s="75">
        <f>+SUM(I2:I4)</f>
        <v>652938.23097906774</v>
      </c>
      <c r="J5" s="78"/>
      <c r="K5" s="72"/>
      <c r="L5" s="77">
        <f>AVERAGE(L2:L4)</f>
        <v>102.94004916666802</v>
      </c>
      <c r="M5" s="70"/>
      <c r="N5" s="69">
        <f>ABS(J7-J6)*100</f>
        <v>5.8992268140361741</v>
      </c>
      <c r="O5" s="68"/>
    </row>
    <row r="6" spans="1:51" x14ac:dyDescent="0.25">
      <c r="A6" s="68"/>
      <c r="B6" s="68"/>
      <c r="C6" s="76"/>
      <c r="D6" s="75"/>
      <c r="E6" s="68"/>
      <c r="F6" s="75"/>
      <c r="G6" s="75"/>
      <c r="H6" s="75"/>
      <c r="I6" s="74" t="s">
        <v>309</v>
      </c>
      <c r="J6" s="73">
        <f>H5/I5</f>
        <v>0.87456817951024024</v>
      </c>
      <c r="K6" s="72"/>
      <c r="L6" s="71" t="s">
        <v>310</v>
      </c>
      <c r="M6" s="70">
        <f>STDEV(J2:J4)</f>
        <v>0.26586637964002191</v>
      </c>
      <c r="N6" s="69"/>
      <c r="O6" s="68"/>
    </row>
    <row r="7" spans="1:51" x14ac:dyDescent="0.25">
      <c r="A7" s="66"/>
      <c r="B7" s="66"/>
      <c r="C7" s="67"/>
      <c r="D7" s="65"/>
      <c r="E7" s="66"/>
      <c r="F7" s="65"/>
      <c r="G7" s="65"/>
      <c r="H7" s="65"/>
      <c r="I7" s="64" t="s">
        <v>312</v>
      </c>
      <c r="J7" s="63">
        <f>AVERAGE(J2:J4)</f>
        <v>0.8155759113698785</v>
      </c>
      <c r="K7" s="62"/>
      <c r="L7" s="61" t="s">
        <v>313</v>
      </c>
      <c r="M7" s="60">
        <f>AVERAGE(N2:N4)</f>
        <v>19.388785917506492</v>
      </c>
      <c r="N7" s="59" t="s">
        <v>314</v>
      </c>
      <c r="O7" s="58">
        <f>+(M7/J7)</f>
        <v>23.773122338716703</v>
      </c>
    </row>
    <row r="8" spans="1:51" ht="18.75" x14ac:dyDescent="0.3">
      <c r="A8" s="57" t="s">
        <v>322</v>
      </c>
    </row>
    <row r="10" spans="1:51" x14ac:dyDescent="0.25">
      <c r="A10" s="95" t="s">
        <v>328</v>
      </c>
    </row>
    <row r="11" spans="1:51" x14ac:dyDescent="0.25">
      <c r="A11" s="49" t="s">
        <v>337</v>
      </c>
    </row>
  </sheetData>
  <pageMargins left="0.25" right="0.25" top="0.75" bottom="0.75" header="0.3" footer="0.3"/>
  <pageSetup scale="69" fitToHeight="0" orientation="landscape" r:id="rId1"/>
  <headerFooter>
    <oddHeader xml:space="preserve">&amp;L&amp;"Baskerville Old Face,Bold"&amp;20Dayton Township&amp;C&amp;"Baskerville Old Face,Bold"&amp;20 2025 E.C.F. Analysis and Determination&amp;R&amp;"Baskerville Old Face,Regular"&amp;16 </oddHeader>
    <oddFooter>&amp;L&amp;"Baskerville Old Face,Regular"&amp;16&amp;A&amp;C&amp;"Baguet Script,Bold"&amp;20Mid-Michigan Assessing Services, LLC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473A1-D4C2-45B4-A665-BF20E832D440}">
  <dimension ref="A1:BL50"/>
  <sheetViews>
    <sheetView view="pageBreakPreview" zoomScale="60" zoomScaleNormal="100" workbookViewId="0">
      <selection activeCell="O1" sqref="O1:P1048576"/>
    </sheetView>
  </sheetViews>
  <sheetFormatPr defaultRowHeight="15" x14ac:dyDescent="0.25"/>
  <cols>
    <col min="1" max="1" width="19.140625" bestFit="1" customWidth="1"/>
    <col min="2" max="2" width="22.42578125" bestFit="1" customWidth="1"/>
    <col min="3" max="3" width="9.5703125" style="17" bestFit="1" customWidth="1"/>
    <col min="4" max="4" width="11.85546875" style="7" bestFit="1" customWidth="1"/>
    <col min="5" max="5" width="5.7109375" bestFit="1" customWidth="1"/>
    <col min="6" max="6" width="16.42578125" hidden="1" customWidth="1"/>
    <col min="7" max="7" width="13.7109375" style="7" bestFit="1" customWidth="1"/>
    <col min="8" max="8" width="14.7109375" style="7" bestFit="1" customWidth="1"/>
    <col min="9" max="9" width="12.7109375" style="12" bestFit="1" customWidth="1"/>
    <col min="10" max="10" width="13.7109375" style="7" bestFit="1" customWidth="1"/>
    <col min="11" max="11" width="11.140625" style="7" bestFit="1" customWidth="1"/>
    <col min="12" max="12" width="13.85546875" style="7" bestFit="1" customWidth="1"/>
    <col min="13" max="13" width="13.140625" style="7" bestFit="1" customWidth="1"/>
    <col min="14" max="14" width="7.5703125" style="22" bestFit="1" customWidth="1"/>
    <col min="15" max="15" width="10" style="27" hidden="1" customWidth="1"/>
    <col min="16" max="16" width="15.85546875" style="32" hidden="1" customWidth="1"/>
    <col min="17" max="17" width="9" style="40" hidden="1" customWidth="1"/>
    <col min="18" max="18" width="19.140625" style="42" hidden="1" customWidth="1"/>
    <col min="19" max="19" width="16.42578125" hidden="1" customWidth="1"/>
    <col min="20" max="20" width="9.7109375" hidden="1" customWidth="1"/>
    <col min="21" max="21" width="10.7109375" style="7" hidden="1" customWidth="1"/>
    <col min="22" max="22" width="11.5703125" hidden="1" customWidth="1"/>
    <col min="23" max="23" width="10.42578125" style="17" hidden="1" customWidth="1"/>
    <col min="24" max="24" width="58" hidden="1" customWidth="1"/>
    <col min="25" max="25" width="27.7109375" hidden="1" customWidth="1"/>
    <col min="26" max="26" width="14.28515625" hidden="1" customWidth="1"/>
    <col min="27" max="27" width="13.85546875" hidden="1" customWidth="1"/>
    <col min="28" max="28" width="19" hidden="1" customWidth="1"/>
    <col min="29" max="29" width="7.28515625" hidden="1" customWidth="1"/>
    <col min="30" max="30" width="13.140625" hidden="1" customWidth="1"/>
    <col min="31" max="31" width="6.5703125" hidden="1" customWidth="1"/>
    <col min="32" max="32" width="20.42578125" hidden="1" customWidth="1"/>
    <col min="33" max="33" width="17" hidden="1" customWidth="1"/>
    <col min="34" max="34" width="15" hidden="1" customWidth="1"/>
    <col min="35" max="35" width="10.85546875" hidden="1" customWidth="1"/>
    <col min="36" max="36" width="16.7109375" hidden="1" customWidth="1"/>
    <col min="37" max="37" width="21.42578125" hidden="1" customWidth="1"/>
    <col min="38" max="38" width="21.140625" hidden="1" customWidth="1"/>
    <col min="39" max="39" width="17" hidden="1" customWidth="1"/>
  </cols>
  <sheetData>
    <row r="1" spans="1:64" ht="18.75" x14ac:dyDescent="0.3">
      <c r="A1" s="94" t="s">
        <v>317</v>
      </c>
    </row>
    <row r="2" spans="1:64" x14ac:dyDescent="0.25">
      <c r="A2" s="1" t="s">
        <v>0</v>
      </c>
      <c r="B2" s="1" t="s">
        <v>1</v>
      </c>
      <c r="C2" s="16" t="s">
        <v>2</v>
      </c>
      <c r="D2" s="6" t="s">
        <v>3</v>
      </c>
      <c r="E2" s="1" t="s">
        <v>4</v>
      </c>
      <c r="F2" s="1" t="s">
        <v>5</v>
      </c>
      <c r="G2" s="6" t="s">
        <v>6</v>
      </c>
      <c r="H2" s="6" t="s">
        <v>7</v>
      </c>
      <c r="I2" s="11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21" t="s">
        <v>13</v>
      </c>
      <c r="O2" s="26" t="s">
        <v>14</v>
      </c>
      <c r="P2" s="31" t="s">
        <v>15</v>
      </c>
      <c r="Q2" s="36" t="s">
        <v>16</v>
      </c>
      <c r="R2" s="41" t="s">
        <v>17</v>
      </c>
      <c r="S2" s="1" t="s">
        <v>18</v>
      </c>
      <c r="T2" s="1" t="s">
        <v>19</v>
      </c>
      <c r="U2" s="6" t="s">
        <v>20</v>
      </c>
      <c r="V2" s="1" t="s">
        <v>21</v>
      </c>
      <c r="W2" s="16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" t="s">
        <v>35</v>
      </c>
      <c r="AK2" s="1" t="s">
        <v>36</v>
      </c>
      <c r="AL2" s="1" t="s">
        <v>37</v>
      </c>
      <c r="AM2" s="1" t="s">
        <v>38</v>
      </c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x14ac:dyDescent="0.25">
      <c r="A3" t="s">
        <v>250</v>
      </c>
      <c r="B3" t="s">
        <v>251</v>
      </c>
      <c r="C3" s="17">
        <v>44684</v>
      </c>
      <c r="D3" s="7">
        <v>86000</v>
      </c>
      <c r="E3" t="s">
        <v>168</v>
      </c>
      <c r="F3" t="s">
        <v>42</v>
      </c>
      <c r="G3" s="7">
        <v>86000</v>
      </c>
      <c r="H3" s="7">
        <v>38500</v>
      </c>
      <c r="I3" s="12">
        <f t="shared" ref="I3:I43" si="0">H3/G3*100</f>
        <v>44.767441860465119</v>
      </c>
      <c r="J3" s="7">
        <v>105093</v>
      </c>
      <c r="K3" s="7">
        <v>16110</v>
      </c>
      <c r="L3" s="7">
        <f t="shared" ref="L3:L43" si="1">G3-K3</f>
        <v>69890</v>
      </c>
      <c r="M3" s="7">
        <v>101811.2118135011</v>
      </c>
      <c r="N3" s="22">
        <f t="shared" ref="N3:N43" si="2">L3/M3</f>
        <v>0.68646663520738049</v>
      </c>
      <c r="O3" s="27">
        <v>1002</v>
      </c>
      <c r="P3" s="32">
        <f t="shared" ref="P3:P43" si="3">L3/O3</f>
        <v>69.750499001996005</v>
      </c>
      <c r="Q3" s="37" t="s">
        <v>43</v>
      </c>
      <c r="R3" s="42">
        <f>ABS(N55-N3)*100</f>
        <v>68.646663520738045</v>
      </c>
      <c r="S3" t="s">
        <v>48</v>
      </c>
      <c r="U3" s="7">
        <v>16110</v>
      </c>
      <c r="V3" t="s">
        <v>45</v>
      </c>
      <c r="W3" s="17" t="s">
        <v>46</v>
      </c>
      <c r="Y3" t="s">
        <v>154</v>
      </c>
      <c r="Z3">
        <v>401</v>
      </c>
      <c r="AA3">
        <v>40</v>
      </c>
    </row>
    <row r="4" spans="1:64" x14ac:dyDescent="0.25">
      <c r="A4" t="s">
        <v>292</v>
      </c>
      <c r="B4" t="s">
        <v>293</v>
      </c>
      <c r="C4" s="17">
        <v>44686</v>
      </c>
      <c r="D4" s="7">
        <v>179000</v>
      </c>
      <c r="E4" t="s">
        <v>41</v>
      </c>
      <c r="F4" t="s">
        <v>42</v>
      </c>
      <c r="G4" s="7">
        <v>179000</v>
      </c>
      <c r="H4" s="7">
        <v>74900</v>
      </c>
      <c r="I4" s="12">
        <f t="shared" si="0"/>
        <v>41.843575418994412</v>
      </c>
      <c r="J4" s="7">
        <v>197872</v>
      </c>
      <c r="K4" s="7">
        <v>10317</v>
      </c>
      <c r="L4" s="7">
        <f t="shared" si="1"/>
        <v>168683</v>
      </c>
      <c r="M4" s="7">
        <v>214593.828125</v>
      </c>
      <c r="N4" s="22">
        <f t="shared" si="2"/>
        <v>0.78605708968359922</v>
      </c>
      <c r="O4" s="27">
        <v>1880</v>
      </c>
      <c r="P4" s="32">
        <f t="shared" si="3"/>
        <v>89.724999999999994</v>
      </c>
      <c r="Q4" s="37" t="s">
        <v>43</v>
      </c>
      <c r="R4" s="42">
        <f>ABS(N16-N4)*100</f>
        <v>57.651141573806839</v>
      </c>
      <c r="S4" t="s">
        <v>52</v>
      </c>
      <c r="U4" s="7">
        <v>8190</v>
      </c>
      <c r="V4" t="s">
        <v>45</v>
      </c>
      <c r="W4" s="17" t="s">
        <v>46</v>
      </c>
      <c r="Y4" t="s">
        <v>154</v>
      </c>
      <c r="Z4">
        <v>401</v>
      </c>
      <c r="AA4">
        <v>60</v>
      </c>
    </row>
    <row r="5" spans="1:64" x14ac:dyDescent="0.25">
      <c r="A5" t="s">
        <v>216</v>
      </c>
      <c r="B5" t="s">
        <v>215</v>
      </c>
      <c r="C5" s="17">
        <v>44693</v>
      </c>
      <c r="D5" s="7">
        <v>220000</v>
      </c>
      <c r="E5" t="s">
        <v>41</v>
      </c>
      <c r="F5" t="s">
        <v>42</v>
      </c>
      <c r="G5" s="7">
        <v>220000</v>
      </c>
      <c r="H5" s="7">
        <v>0</v>
      </c>
      <c r="I5" s="12">
        <f t="shared" si="0"/>
        <v>0</v>
      </c>
      <c r="J5" s="7">
        <v>233899</v>
      </c>
      <c r="K5" s="7">
        <v>27500</v>
      </c>
      <c r="L5" s="7">
        <f t="shared" si="1"/>
        <v>192500</v>
      </c>
      <c r="M5" s="7">
        <v>236154.46875</v>
      </c>
      <c r="N5" s="22">
        <f t="shared" si="2"/>
        <v>0.81514443075725196</v>
      </c>
      <c r="O5" s="27">
        <v>1344</v>
      </c>
      <c r="P5" s="32">
        <f t="shared" si="3"/>
        <v>143.22916666666666</v>
      </c>
      <c r="Q5" s="37" t="s">
        <v>43</v>
      </c>
      <c r="R5" s="42" t="e">
        <f>ABS(#REF!-N5)*100</f>
        <v>#REF!</v>
      </c>
      <c r="S5" t="s">
        <v>44</v>
      </c>
      <c r="U5" s="7">
        <v>27500</v>
      </c>
      <c r="V5" t="s">
        <v>45</v>
      </c>
      <c r="W5" s="17" t="s">
        <v>46</v>
      </c>
      <c r="Y5" t="s">
        <v>154</v>
      </c>
      <c r="Z5">
        <v>401</v>
      </c>
      <c r="AA5">
        <v>45</v>
      </c>
    </row>
    <row r="6" spans="1:64" x14ac:dyDescent="0.25">
      <c r="A6" t="s">
        <v>39</v>
      </c>
      <c r="B6" t="s">
        <v>40</v>
      </c>
      <c r="C6" s="17">
        <v>44736</v>
      </c>
      <c r="D6" s="7">
        <v>305000</v>
      </c>
      <c r="E6" t="s">
        <v>41</v>
      </c>
      <c r="F6" t="s">
        <v>42</v>
      </c>
      <c r="G6" s="7">
        <v>305000</v>
      </c>
      <c r="H6" s="7">
        <v>197800</v>
      </c>
      <c r="I6" s="12">
        <f t="shared" si="0"/>
        <v>64.852459016393439</v>
      </c>
      <c r="J6" s="7">
        <v>510952</v>
      </c>
      <c r="K6" s="7">
        <v>134844</v>
      </c>
      <c r="L6" s="7">
        <f t="shared" si="1"/>
        <v>170156</v>
      </c>
      <c r="M6" s="7">
        <v>430329.53046338668</v>
      </c>
      <c r="N6" s="22">
        <f t="shared" si="2"/>
        <v>0.39540860655501125</v>
      </c>
      <c r="O6" s="27">
        <v>2240</v>
      </c>
      <c r="P6" s="32">
        <f t="shared" si="3"/>
        <v>75.962500000000006</v>
      </c>
      <c r="Q6" s="37" t="s">
        <v>43</v>
      </c>
      <c r="R6" s="42">
        <f>ABS(N149-N6)*100</f>
        <v>39.540860655501127</v>
      </c>
      <c r="S6" t="s">
        <v>44</v>
      </c>
      <c r="U6" s="7">
        <v>130000</v>
      </c>
      <c r="V6" t="s">
        <v>45</v>
      </c>
      <c r="W6" s="17" t="s">
        <v>46</v>
      </c>
      <c r="Y6" t="s">
        <v>154</v>
      </c>
      <c r="Z6">
        <v>401</v>
      </c>
      <c r="AA6">
        <v>80</v>
      </c>
    </row>
    <row r="7" spans="1:64" x14ac:dyDescent="0.25">
      <c r="A7" t="s">
        <v>212</v>
      </c>
      <c r="B7" t="s">
        <v>213</v>
      </c>
      <c r="C7" s="17">
        <v>44762</v>
      </c>
      <c r="D7" s="7">
        <v>179900</v>
      </c>
      <c r="E7" t="s">
        <v>41</v>
      </c>
      <c r="F7" t="s">
        <v>42</v>
      </c>
      <c r="G7" s="7">
        <v>179900</v>
      </c>
      <c r="H7" s="7">
        <v>0</v>
      </c>
      <c r="I7" s="12">
        <f t="shared" si="0"/>
        <v>0</v>
      </c>
      <c r="J7" s="7">
        <v>199624</v>
      </c>
      <c r="K7" s="7">
        <v>27700</v>
      </c>
      <c r="L7" s="7">
        <f t="shared" si="1"/>
        <v>152200</v>
      </c>
      <c r="M7" s="7">
        <v>196709.375</v>
      </c>
      <c r="N7" s="22">
        <f t="shared" si="2"/>
        <v>0.77373028103007291</v>
      </c>
      <c r="O7" s="27">
        <v>1516</v>
      </c>
      <c r="P7" s="32">
        <f t="shared" si="3"/>
        <v>100.3957783641161</v>
      </c>
      <c r="Q7" s="37" t="s">
        <v>43</v>
      </c>
      <c r="R7" s="42" t="e">
        <f>ABS(#REF!-N7)*100</f>
        <v>#REF!</v>
      </c>
      <c r="S7" t="s">
        <v>52</v>
      </c>
      <c r="U7" s="7">
        <v>27500</v>
      </c>
      <c r="V7" t="s">
        <v>45</v>
      </c>
      <c r="W7" s="17" t="s">
        <v>46</v>
      </c>
      <c r="Y7" t="s">
        <v>153</v>
      </c>
      <c r="Z7">
        <v>401</v>
      </c>
      <c r="AA7">
        <v>45</v>
      </c>
    </row>
    <row r="8" spans="1:64" x14ac:dyDescent="0.25">
      <c r="A8" t="s">
        <v>301</v>
      </c>
      <c r="B8" t="s">
        <v>302</v>
      </c>
      <c r="C8" s="17">
        <v>44781</v>
      </c>
      <c r="D8" s="7">
        <v>201500</v>
      </c>
      <c r="E8" t="s">
        <v>41</v>
      </c>
      <c r="F8" t="s">
        <v>42</v>
      </c>
      <c r="G8" s="7">
        <v>201500</v>
      </c>
      <c r="H8" s="7">
        <v>62600</v>
      </c>
      <c r="I8" s="12">
        <f t="shared" si="0"/>
        <v>31.066997518610425</v>
      </c>
      <c r="J8" s="7">
        <v>171215</v>
      </c>
      <c r="K8" s="7">
        <v>39987</v>
      </c>
      <c r="L8" s="7">
        <f t="shared" si="1"/>
        <v>161513</v>
      </c>
      <c r="M8" s="7">
        <v>150146.453125</v>
      </c>
      <c r="N8" s="22">
        <f t="shared" si="2"/>
        <v>1.0757030661625895</v>
      </c>
      <c r="O8" s="27">
        <v>1456</v>
      </c>
      <c r="P8" s="32">
        <f t="shared" si="3"/>
        <v>110.92925824175825</v>
      </c>
      <c r="Q8" s="37" t="s">
        <v>43</v>
      </c>
      <c r="R8" s="42">
        <f>ABS(N15-N8)*100</f>
        <v>23.284361465535497</v>
      </c>
      <c r="S8" t="s">
        <v>44</v>
      </c>
      <c r="U8" s="7">
        <v>39987</v>
      </c>
      <c r="V8" t="s">
        <v>45</v>
      </c>
      <c r="W8" s="17" t="s">
        <v>46</v>
      </c>
      <c r="Y8" t="s">
        <v>153</v>
      </c>
      <c r="Z8">
        <v>401</v>
      </c>
      <c r="AA8">
        <v>30</v>
      </c>
    </row>
    <row r="9" spans="1:64" x14ac:dyDescent="0.25">
      <c r="A9" t="s">
        <v>303</v>
      </c>
      <c r="B9" t="s">
        <v>304</v>
      </c>
      <c r="C9" s="17">
        <v>44795</v>
      </c>
      <c r="D9" s="7">
        <v>178000</v>
      </c>
      <c r="E9" t="s">
        <v>41</v>
      </c>
      <c r="F9" t="s">
        <v>42</v>
      </c>
      <c r="G9" s="7">
        <v>178000</v>
      </c>
      <c r="H9" s="7">
        <v>89500</v>
      </c>
      <c r="I9" s="12">
        <f t="shared" si="0"/>
        <v>50.280898876404493</v>
      </c>
      <c r="J9" s="7">
        <v>238972</v>
      </c>
      <c r="K9" s="7">
        <v>13790</v>
      </c>
      <c r="L9" s="7">
        <f t="shared" si="1"/>
        <v>164210</v>
      </c>
      <c r="M9" s="7">
        <v>257645.3125</v>
      </c>
      <c r="N9" s="22">
        <f t="shared" si="2"/>
        <v>0.63734906879006381</v>
      </c>
      <c r="O9" s="27">
        <v>1456</v>
      </c>
      <c r="P9" s="32">
        <f t="shared" si="3"/>
        <v>112.7815934065934</v>
      </c>
      <c r="Q9" s="37" t="s">
        <v>43</v>
      </c>
      <c r="R9" s="42">
        <f>ABS(N13-N9)*100</f>
        <v>0.89075762675601133</v>
      </c>
      <c r="S9" t="s">
        <v>44</v>
      </c>
      <c r="U9" s="7">
        <v>13790</v>
      </c>
      <c r="V9" t="s">
        <v>45</v>
      </c>
      <c r="W9" s="17" t="s">
        <v>46</v>
      </c>
      <c r="Y9" t="s">
        <v>153</v>
      </c>
      <c r="Z9">
        <v>401</v>
      </c>
      <c r="AA9">
        <v>30</v>
      </c>
    </row>
    <row r="10" spans="1:64" x14ac:dyDescent="0.25">
      <c r="A10" t="s">
        <v>57</v>
      </c>
      <c r="B10" t="s">
        <v>58</v>
      </c>
      <c r="C10" s="17">
        <v>44796</v>
      </c>
      <c r="D10" s="7">
        <v>357500</v>
      </c>
      <c r="E10" t="s">
        <v>41</v>
      </c>
      <c r="F10" t="s">
        <v>42</v>
      </c>
      <c r="G10" s="7">
        <v>357500</v>
      </c>
      <c r="H10" s="7">
        <v>130400</v>
      </c>
      <c r="I10" s="12">
        <f t="shared" si="0"/>
        <v>36.475524475524473</v>
      </c>
      <c r="J10" s="7">
        <v>361838</v>
      </c>
      <c r="K10" s="7">
        <v>177942</v>
      </c>
      <c r="L10" s="7">
        <f t="shared" si="1"/>
        <v>179558</v>
      </c>
      <c r="M10" s="7">
        <v>210407.328125</v>
      </c>
      <c r="N10" s="22">
        <f t="shared" si="2"/>
        <v>0.85338282463872717</v>
      </c>
      <c r="O10" s="27">
        <v>1714</v>
      </c>
      <c r="P10" s="32">
        <f t="shared" si="3"/>
        <v>104.75962660443408</v>
      </c>
      <c r="Q10" s="37" t="s">
        <v>43</v>
      </c>
      <c r="R10" s="42">
        <f>ABS(N143-N10)*100</f>
        <v>85.338282463872716</v>
      </c>
      <c r="S10" t="s">
        <v>52</v>
      </c>
      <c r="U10" s="7">
        <v>167040</v>
      </c>
      <c r="V10" t="s">
        <v>45</v>
      </c>
      <c r="W10" s="17" t="s">
        <v>46</v>
      </c>
      <c r="X10" t="s">
        <v>59</v>
      </c>
      <c r="Y10" t="s">
        <v>153</v>
      </c>
      <c r="Z10">
        <v>401</v>
      </c>
      <c r="AA10">
        <v>30</v>
      </c>
    </row>
    <row r="11" spans="1:64" x14ac:dyDescent="0.25">
      <c r="A11" t="s">
        <v>60</v>
      </c>
      <c r="B11" t="s">
        <v>61</v>
      </c>
      <c r="C11" s="17">
        <v>44796</v>
      </c>
      <c r="D11" s="7">
        <v>357500</v>
      </c>
      <c r="E11" t="s">
        <v>41</v>
      </c>
      <c r="F11" t="s">
        <v>42</v>
      </c>
      <c r="G11" s="7">
        <v>357500</v>
      </c>
      <c r="H11" s="7">
        <v>130400</v>
      </c>
      <c r="I11" s="12">
        <f t="shared" si="0"/>
        <v>36.475524475524473</v>
      </c>
      <c r="J11" s="7">
        <v>361838</v>
      </c>
      <c r="K11" s="7">
        <v>177942</v>
      </c>
      <c r="L11" s="7">
        <f t="shared" si="1"/>
        <v>179558</v>
      </c>
      <c r="M11" s="7">
        <v>210407.328125</v>
      </c>
      <c r="N11" s="22">
        <f t="shared" si="2"/>
        <v>0.85338282463872717</v>
      </c>
      <c r="O11" s="27">
        <v>1714</v>
      </c>
      <c r="P11" s="32">
        <f t="shared" si="3"/>
        <v>104.75962660443408</v>
      </c>
      <c r="Q11" s="37" t="s">
        <v>43</v>
      </c>
      <c r="R11" s="42">
        <f>ABS(N143-N11)*100</f>
        <v>85.338282463872716</v>
      </c>
      <c r="U11" s="7">
        <v>167040</v>
      </c>
      <c r="V11" t="s">
        <v>45</v>
      </c>
      <c r="W11" s="17" t="s">
        <v>46</v>
      </c>
      <c r="X11" t="s">
        <v>62</v>
      </c>
      <c r="Y11" t="s">
        <v>203</v>
      </c>
      <c r="Z11">
        <v>1</v>
      </c>
      <c r="AA11">
        <v>65</v>
      </c>
    </row>
    <row r="12" spans="1:64" x14ac:dyDescent="0.25">
      <c r="A12" t="s">
        <v>63</v>
      </c>
      <c r="B12" t="s">
        <v>61</v>
      </c>
      <c r="C12" s="17">
        <v>44796</v>
      </c>
      <c r="D12" s="7">
        <v>357500</v>
      </c>
      <c r="E12" t="s">
        <v>41</v>
      </c>
      <c r="F12" t="s">
        <v>42</v>
      </c>
      <c r="G12" s="7">
        <v>357500</v>
      </c>
      <c r="H12" s="7">
        <v>130400</v>
      </c>
      <c r="I12" s="12">
        <f t="shared" si="0"/>
        <v>36.475524475524473</v>
      </c>
      <c r="J12" s="7">
        <v>361838</v>
      </c>
      <c r="K12" s="7">
        <v>177942</v>
      </c>
      <c r="L12" s="7">
        <f t="shared" si="1"/>
        <v>179558</v>
      </c>
      <c r="M12" s="7">
        <v>210407.328125</v>
      </c>
      <c r="N12" s="22">
        <f t="shared" si="2"/>
        <v>0.85338282463872717</v>
      </c>
      <c r="O12" s="27">
        <v>1714</v>
      </c>
      <c r="P12" s="32">
        <f t="shared" si="3"/>
        <v>104.75962660443408</v>
      </c>
      <c r="Q12" s="37" t="s">
        <v>43</v>
      </c>
      <c r="R12" s="42">
        <f>ABS(N143-N12)*100</f>
        <v>85.338282463872716</v>
      </c>
      <c r="U12" s="7">
        <v>167040</v>
      </c>
      <c r="V12" t="s">
        <v>45</v>
      </c>
      <c r="W12" s="17" t="s">
        <v>46</v>
      </c>
      <c r="X12" t="s">
        <v>64</v>
      </c>
      <c r="Y12" t="s">
        <v>203</v>
      </c>
      <c r="Z12">
        <v>401</v>
      </c>
      <c r="AA12">
        <v>42</v>
      </c>
    </row>
    <row r="13" spans="1:64" x14ac:dyDescent="0.25">
      <c r="A13" t="s">
        <v>280</v>
      </c>
      <c r="B13" t="s">
        <v>281</v>
      </c>
      <c r="C13" s="17">
        <v>44832</v>
      </c>
      <c r="D13" s="7">
        <v>220000</v>
      </c>
      <c r="E13" t="s">
        <v>41</v>
      </c>
      <c r="F13" t="s">
        <v>42</v>
      </c>
      <c r="G13" s="7">
        <v>220000</v>
      </c>
      <c r="H13" s="7">
        <v>106800</v>
      </c>
      <c r="I13" s="12">
        <f t="shared" si="0"/>
        <v>48.545454545454547</v>
      </c>
      <c r="J13" s="7">
        <v>288365</v>
      </c>
      <c r="K13" s="7">
        <v>45038</v>
      </c>
      <c r="L13" s="7">
        <f t="shared" si="1"/>
        <v>174962</v>
      </c>
      <c r="M13" s="7">
        <v>278406.1875</v>
      </c>
      <c r="N13" s="22">
        <f t="shared" si="2"/>
        <v>0.6284414925225037</v>
      </c>
      <c r="O13" s="27">
        <v>1970</v>
      </c>
      <c r="P13" s="32">
        <f t="shared" si="3"/>
        <v>88.813197969543154</v>
      </c>
      <c r="Q13" s="37" t="s">
        <v>43</v>
      </c>
      <c r="R13" s="42">
        <f>ABS(N40-N13)*100</f>
        <v>1.1050637010182274</v>
      </c>
      <c r="S13" t="s">
        <v>44</v>
      </c>
      <c r="U13" s="7">
        <v>45038</v>
      </c>
      <c r="V13" t="s">
        <v>45</v>
      </c>
      <c r="W13" s="17" t="s">
        <v>46</v>
      </c>
      <c r="Y13" t="s">
        <v>203</v>
      </c>
      <c r="Z13">
        <v>401</v>
      </c>
      <c r="AA13">
        <v>85</v>
      </c>
    </row>
    <row r="14" spans="1:64" x14ac:dyDescent="0.25">
      <c r="A14" t="s">
        <v>145</v>
      </c>
      <c r="B14" t="s">
        <v>146</v>
      </c>
      <c r="C14" s="17">
        <v>44855</v>
      </c>
      <c r="D14" s="7">
        <v>178000</v>
      </c>
      <c r="E14" t="s">
        <v>41</v>
      </c>
      <c r="F14" t="s">
        <v>42</v>
      </c>
      <c r="G14" s="7">
        <v>178000</v>
      </c>
      <c r="H14" s="7">
        <v>47700</v>
      </c>
      <c r="I14" s="12">
        <f t="shared" si="0"/>
        <v>26.797752808988761</v>
      </c>
      <c r="J14" s="7">
        <v>126100</v>
      </c>
      <c r="K14" s="7">
        <v>9000</v>
      </c>
      <c r="L14" s="7">
        <f t="shared" si="1"/>
        <v>169000</v>
      </c>
      <c r="M14" s="7">
        <v>133981.6875</v>
      </c>
      <c r="N14" s="22">
        <f t="shared" si="2"/>
        <v>1.2613664087489569</v>
      </c>
      <c r="O14" s="27">
        <v>1056</v>
      </c>
      <c r="P14" s="32">
        <f t="shared" si="3"/>
        <v>160.03787878787878</v>
      </c>
      <c r="Q14" s="37" t="s">
        <v>43</v>
      </c>
      <c r="R14" s="42">
        <f>ABS(N103-N14)*100</f>
        <v>126.13664087489569</v>
      </c>
      <c r="S14" t="s">
        <v>48</v>
      </c>
      <c r="U14" s="7">
        <v>9000</v>
      </c>
      <c r="V14" t="s">
        <v>45</v>
      </c>
      <c r="W14" s="17" t="s">
        <v>46</v>
      </c>
      <c r="Y14" t="s">
        <v>203</v>
      </c>
      <c r="Z14">
        <v>401</v>
      </c>
      <c r="AA14">
        <v>65</v>
      </c>
    </row>
    <row r="15" spans="1:64" x14ac:dyDescent="0.25">
      <c r="A15" t="s">
        <v>210</v>
      </c>
      <c r="B15" t="s">
        <v>211</v>
      </c>
      <c r="C15" s="17">
        <v>44879</v>
      </c>
      <c r="D15" s="7">
        <v>240000</v>
      </c>
      <c r="E15" t="s">
        <v>41</v>
      </c>
      <c r="F15" t="s">
        <v>42</v>
      </c>
      <c r="G15" s="7">
        <v>240000</v>
      </c>
      <c r="H15" s="7">
        <v>90700</v>
      </c>
      <c r="I15" s="12">
        <f t="shared" si="0"/>
        <v>37.791666666666671</v>
      </c>
      <c r="J15" s="7">
        <v>245823</v>
      </c>
      <c r="K15" s="7">
        <v>82393</v>
      </c>
      <c r="L15" s="7">
        <f t="shared" si="1"/>
        <v>157607</v>
      </c>
      <c r="M15" s="7">
        <v>186990.84375</v>
      </c>
      <c r="N15" s="22">
        <f t="shared" si="2"/>
        <v>0.84285945150723451</v>
      </c>
      <c r="O15" s="27">
        <v>1890</v>
      </c>
      <c r="P15" s="32">
        <f t="shared" si="3"/>
        <v>83.389947089947086</v>
      </c>
      <c r="Q15" s="37" t="s">
        <v>43</v>
      </c>
      <c r="R15" s="42" t="e">
        <f>ABS(#REF!-N15)*100</f>
        <v>#REF!</v>
      </c>
      <c r="S15" t="s">
        <v>44</v>
      </c>
      <c r="U15" s="7">
        <v>80000</v>
      </c>
      <c r="V15" t="s">
        <v>45</v>
      </c>
      <c r="W15" s="17" t="s">
        <v>46</v>
      </c>
      <c r="Y15" t="s">
        <v>47</v>
      </c>
      <c r="Z15">
        <v>401</v>
      </c>
      <c r="AA15">
        <v>70</v>
      </c>
    </row>
    <row r="16" spans="1:64" x14ac:dyDescent="0.25">
      <c r="A16" t="s">
        <v>294</v>
      </c>
      <c r="B16" t="s">
        <v>295</v>
      </c>
      <c r="C16" s="17">
        <v>44911</v>
      </c>
      <c r="D16" s="7">
        <v>122000</v>
      </c>
      <c r="E16" t="s">
        <v>41</v>
      </c>
      <c r="F16" t="s">
        <v>42</v>
      </c>
      <c r="G16" s="7">
        <v>122000</v>
      </c>
      <c r="H16" s="7">
        <v>29900</v>
      </c>
      <c r="I16" s="12">
        <f t="shared" si="0"/>
        <v>24.508196721311474</v>
      </c>
      <c r="J16" s="7">
        <v>79262</v>
      </c>
      <c r="K16" s="7">
        <v>2808</v>
      </c>
      <c r="L16" s="7">
        <f t="shared" si="1"/>
        <v>119192</v>
      </c>
      <c r="M16" s="7">
        <v>87475.96875</v>
      </c>
      <c r="N16" s="22">
        <f t="shared" si="2"/>
        <v>1.3625685054216676</v>
      </c>
      <c r="O16" s="27">
        <v>1090</v>
      </c>
      <c r="P16" s="32">
        <f t="shared" si="3"/>
        <v>109.35045871559633</v>
      </c>
      <c r="Q16" s="37" t="s">
        <v>43</v>
      </c>
      <c r="R16" s="42" t="e">
        <f>ABS(#REF!-N16)*100</f>
        <v>#REF!</v>
      </c>
      <c r="S16" t="s">
        <v>52</v>
      </c>
      <c r="U16" s="7">
        <v>2808</v>
      </c>
      <c r="V16" t="s">
        <v>45</v>
      </c>
      <c r="W16" s="17" t="s">
        <v>46</v>
      </c>
      <c r="Y16" t="s">
        <v>47</v>
      </c>
      <c r="Z16">
        <v>1</v>
      </c>
      <c r="AA16">
        <v>55</v>
      </c>
    </row>
    <row r="17" spans="1:27" x14ac:dyDescent="0.25">
      <c r="A17" t="s">
        <v>54</v>
      </c>
      <c r="B17" t="s">
        <v>55</v>
      </c>
      <c r="C17" s="17">
        <v>44939</v>
      </c>
      <c r="D17" s="7">
        <v>189900</v>
      </c>
      <c r="E17" t="s">
        <v>41</v>
      </c>
      <c r="F17" t="s">
        <v>42</v>
      </c>
      <c r="G17" s="7">
        <v>189900</v>
      </c>
      <c r="H17" s="7">
        <v>64600</v>
      </c>
      <c r="I17" s="12">
        <f t="shared" si="0"/>
        <v>34.017904160084257</v>
      </c>
      <c r="J17" s="7">
        <v>176876</v>
      </c>
      <c r="K17" s="7">
        <v>26030</v>
      </c>
      <c r="L17" s="7">
        <f t="shared" si="1"/>
        <v>163870</v>
      </c>
      <c r="M17" s="7">
        <v>172592.67284038899</v>
      </c>
      <c r="N17" s="22">
        <f t="shared" si="2"/>
        <v>0.94946093193390901</v>
      </c>
      <c r="O17" s="27">
        <v>1771</v>
      </c>
      <c r="P17" s="32">
        <f t="shared" si="3"/>
        <v>92.529644268774703</v>
      </c>
      <c r="Q17" s="37" t="s">
        <v>43</v>
      </c>
      <c r="R17" s="42">
        <f>ABS(N151-N17)*100</f>
        <v>94.946093193390908</v>
      </c>
      <c r="S17" t="s">
        <v>56</v>
      </c>
      <c r="U17" s="7">
        <v>26030</v>
      </c>
      <c r="V17" t="s">
        <v>45</v>
      </c>
      <c r="W17" s="17" t="s">
        <v>46</v>
      </c>
      <c r="Y17" t="s">
        <v>47</v>
      </c>
      <c r="Z17">
        <v>401</v>
      </c>
      <c r="AA17">
        <v>55</v>
      </c>
    </row>
    <row r="18" spans="1:27" x14ac:dyDescent="0.25">
      <c r="A18" t="s">
        <v>282</v>
      </c>
      <c r="B18" t="s">
        <v>283</v>
      </c>
      <c r="C18" s="17">
        <v>44979</v>
      </c>
      <c r="D18" s="7">
        <v>280000</v>
      </c>
      <c r="E18" t="s">
        <v>41</v>
      </c>
      <c r="F18" t="s">
        <v>42</v>
      </c>
      <c r="G18" s="7">
        <v>280000</v>
      </c>
      <c r="H18" s="7">
        <v>67900</v>
      </c>
      <c r="I18" s="12">
        <f t="shared" si="0"/>
        <v>24.25</v>
      </c>
      <c r="J18" s="7">
        <v>183488</v>
      </c>
      <c r="K18" s="7">
        <v>34728</v>
      </c>
      <c r="L18" s="7">
        <f t="shared" si="1"/>
        <v>245272</v>
      </c>
      <c r="M18" s="7">
        <v>170205.953125</v>
      </c>
      <c r="N18" s="22">
        <f t="shared" si="2"/>
        <v>1.4410306778157822</v>
      </c>
      <c r="O18" s="27">
        <v>1198</v>
      </c>
      <c r="P18" s="32">
        <f t="shared" si="3"/>
        <v>204.73455759599332</v>
      </c>
      <c r="Q18" s="37" t="s">
        <v>43</v>
      </c>
      <c r="R18" s="42" t="e">
        <f>ABS(#REF!-N18)*100</f>
        <v>#REF!</v>
      </c>
      <c r="S18" t="s">
        <v>44</v>
      </c>
      <c r="U18" s="7">
        <v>27529</v>
      </c>
      <c r="V18" t="s">
        <v>45</v>
      </c>
      <c r="W18" s="17" t="s">
        <v>46</v>
      </c>
      <c r="Y18" t="s">
        <v>47</v>
      </c>
      <c r="Z18">
        <v>401</v>
      </c>
      <c r="AA18">
        <v>53</v>
      </c>
    </row>
    <row r="19" spans="1:27" x14ac:dyDescent="0.25">
      <c r="A19" t="s">
        <v>206</v>
      </c>
      <c r="B19" t="s">
        <v>207</v>
      </c>
      <c r="C19" s="17">
        <v>44985</v>
      </c>
      <c r="D19" s="7">
        <v>50000</v>
      </c>
      <c r="E19" t="s">
        <v>162</v>
      </c>
      <c r="F19" t="s">
        <v>42</v>
      </c>
      <c r="G19" s="7">
        <v>50000</v>
      </c>
      <c r="H19" s="7">
        <v>32900</v>
      </c>
      <c r="I19" s="12">
        <f t="shared" si="0"/>
        <v>65.8</v>
      </c>
      <c r="J19" s="7">
        <v>90486</v>
      </c>
      <c r="K19" s="7">
        <v>16110</v>
      </c>
      <c r="L19" s="7">
        <f t="shared" si="1"/>
        <v>33890</v>
      </c>
      <c r="M19" s="7">
        <v>85098.395344679593</v>
      </c>
      <c r="N19" s="22">
        <f t="shared" si="2"/>
        <v>0.39824487715347767</v>
      </c>
      <c r="O19" s="27">
        <v>1216</v>
      </c>
      <c r="P19" s="32">
        <f t="shared" si="3"/>
        <v>27.870065789473685</v>
      </c>
      <c r="Q19" s="37" t="s">
        <v>43</v>
      </c>
      <c r="R19" s="42" t="e">
        <f>ABS(#REF!-N19)*100</f>
        <v>#REF!</v>
      </c>
      <c r="S19" t="s">
        <v>67</v>
      </c>
      <c r="U19" s="7">
        <v>16110</v>
      </c>
      <c r="V19" t="s">
        <v>45</v>
      </c>
      <c r="W19" s="17" t="s">
        <v>46</v>
      </c>
      <c r="Y19" t="s">
        <v>47</v>
      </c>
      <c r="Z19">
        <v>401</v>
      </c>
      <c r="AA19">
        <v>80</v>
      </c>
    </row>
    <row r="20" spans="1:27" x14ac:dyDescent="0.25">
      <c r="A20" t="s">
        <v>143</v>
      </c>
      <c r="B20" t="s">
        <v>144</v>
      </c>
      <c r="C20" s="17">
        <v>45009</v>
      </c>
      <c r="D20" s="7">
        <v>198948</v>
      </c>
      <c r="E20" t="s">
        <v>41</v>
      </c>
      <c r="F20" t="s">
        <v>42</v>
      </c>
      <c r="G20" s="7">
        <v>198948</v>
      </c>
      <c r="H20" s="7">
        <v>62800</v>
      </c>
      <c r="I20" s="12">
        <f t="shared" si="0"/>
        <v>31.566037356495162</v>
      </c>
      <c r="J20" s="7">
        <v>171664</v>
      </c>
      <c r="K20" s="7">
        <v>25600</v>
      </c>
      <c r="L20" s="7">
        <f t="shared" si="1"/>
        <v>173348</v>
      </c>
      <c r="M20" s="7">
        <v>167121.28125</v>
      </c>
      <c r="N20" s="22">
        <f t="shared" si="2"/>
        <v>1.037258682457594</v>
      </c>
      <c r="O20" s="27">
        <v>1124</v>
      </c>
      <c r="P20" s="32">
        <f t="shared" si="3"/>
        <v>154.22419928825622</v>
      </c>
      <c r="Q20" s="37" t="s">
        <v>43</v>
      </c>
      <c r="R20" s="42">
        <f>ABS(N110-N20)*100</f>
        <v>103.7258682457594</v>
      </c>
      <c r="S20" t="s">
        <v>44</v>
      </c>
      <c r="U20" s="7">
        <v>25600</v>
      </c>
      <c r="V20" t="s">
        <v>45</v>
      </c>
      <c r="W20" s="17" t="s">
        <v>46</v>
      </c>
      <c r="Y20" t="s">
        <v>47</v>
      </c>
      <c r="Z20">
        <v>401</v>
      </c>
      <c r="AA20">
        <v>80</v>
      </c>
    </row>
    <row r="21" spans="1:27" x14ac:dyDescent="0.25">
      <c r="A21" t="s">
        <v>296</v>
      </c>
      <c r="B21" t="s">
        <v>297</v>
      </c>
      <c r="C21" s="17">
        <v>45057</v>
      </c>
      <c r="D21" s="7">
        <v>38000</v>
      </c>
      <c r="E21" t="s">
        <v>41</v>
      </c>
      <c r="F21" t="s">
        <v>42</v>
      </c>
      <c r="G21" s="7">
        <v>38000</v>
      </c>
      <c r="H21" s="7">
        <v>25300</v>
      </c>
      <c r="I21" s="12">
        <f t="shared" si="0"/>
        <v>66.578947368421055</v>
      </c>
      <c r="J21" s="7">
        <v>58392</v>
      </c>
      <c r="K21" s="7">
        <v>2790</v>
      </c>
      <c r="L21" s="7">
        <f t="shared" si="1"/>
        <v>35210</v>
      </c>
      <c r="M21" s="7">
        <v>63617.84765625</v>
      </c>
      <c r="N21" s="22">
        <f t="shared" si="2"/>
        <v>0.55346103801329827</v>
      </c>
      <c r="O21" s="27">
        <v>960</v>
      </c>
      <c r="P21" s="32">
        <f t="shared" si="3"/>
        <v>36.677083333333336</v>
      </c>
      <c r="Q21" s="37" t="s">
        <v>43</v>
      </c>
      <c r="R21" s="42">
        <f>ABS(N31-N21)*100</f>
        <v>36.312684574240748</v>
      </c>
      <c r="S21" t="s">
        <v>48</v>
      </c>
      <c r="U21" s="7">
        <v>2790</v>
      </c>
      <c r="V21" t="s">
        <v>45</v>
      </c>
      <c r="W21" s="17" t="s">
        <v>46</v>
      </c>
      <c r="Y21" t="s">
        <v>47</v>
      </c>
      <c r="Z21">
        <v>401</v>
      </c>
      <c r="AA21">
        <v>65</v>
      </c>
    </row>
    <row r="22" spans="1:27" x14ac:dyDescent="0.25">
      <c r="A22" t="s">
        <v>296</v>
      </c>
      <c r="B22" t="s">
        <v>297</v>
      </c>
      <c r="C22" s="17">
        <v>45058</v>
      </c>
      <c r="D22" s="7">
        <v>131500</v>
      </c>
      <c r="E22" t="s">
        <v>298</v>
      </c>
      <c r="F22" t="s">
        <v>42</v>
      </c>
      <c r="G22" s="7">
        <v>131500</v>
      </c>
      <c r="H22" s="7">
        <v>27300</v>
      </c>
      <c r="I22" s="12">
        <f t="shared" si="0"/>
        <v>20.760456273764259</v>
      </c>
      <c r="J22" s="7">
        <v>62512</v>
      </c>
      <c r="K22" s="7">
        <v>6910</v>
      </c>
      <c r="L22" s="7">
        <f t="shared" si="1"/>
        <v>124590</v>
      </c>
      <c r="M22" s="7">
        <v>63617.84765625</v>
      </c>
      <c r="N22" s="22">
        <f t="shared" si="2"/>
        <v>1.9584126874773313</v>
      </c>
      <c r="O22" s="27">
        <v>960</v>
      </c>
      <c r="P22" s="32">
        <f t="shared" si="3"/>
        <v>129.78125</v>
      </c>
      <c r="Q22" s="37" t="s">
        <v>43</v>
      </c>
      <c r="R22" s="42" t="e">
        <f>ABS(#REF!-N22)*100</f>
        <v>#REF!</v>
      </c>
      <c r="S22" t="s">
        <v>48</v>
      </c>
      <c r="U22" s="7">
        <v>6910</v>
      </c>
      <c r="V22" t="s">
        <v>45</v>
      </c>
      <c r="W22" s="17" t="s">
        <v>46</v>
      </c>
      <c r="X22" t="s">
        <v>299</v>
      </c>
      <c r="Y22" t="s">
        <v>47</v>
      </c>
      <c r="Z22">
        <v>401</v>
      </c>
      <c r="AA22">
        <v>56</v>
      </c>
    </row>
    <row r="23" spans="1:27" x14ac:dyDescent="0.25">
      <c r="A23" t="s">
        <v>290</v>
      </c>
      <c r="B23" t="s">
        <v>291</v>
      </c>
      <c r="C23" s="17">
        <v>45085</v>
      </c>
      <c r="D23" s="7">
        <v>265000</v>
      </c>
      <c r="E23" t="s">
        <v>168</v>
      </c>
      <c r="F23" t="s">
        <v>42</v>
      </c>
      <c r="G23" s="7">
        <v>265000</v>
      </c>
      <c r="H23" s="7">
        <v>119700</v>
      </c>
      <c r="I23" s="12">
        <f t="shared" si="0"/>
        <v>45.169811320754718</v>
      </c>
      <c r="J23" s="7">
        <v>277478</v>
      </c>
      <c r="K23" s="7">
        <v>16000</v>
      </c>
      <c r="L23" s="7">
        <f t="shared" si="1"/>
        <v>249000</v>
      </c>
      <c r="M23" s="7">
        <v>299173.91157751717</v>
      </c>
      <c r="N23" s="22">
        <f t="shared" si="2"/>
        <v>0.83229182212795683</v>
      </c>
      <c r="O23" s="27">
        <v>2052</v>
      </c>
      <c r="P23" s="32">
        <f t="shared" si="3"/>
        <v>121.34502923976608</v>
      </c>
      <c r="Q23" s="37" t="s">
        <v>43</v>
      </c>
      <c r="R23" s="42">
        <f>ABS(N38-N23)*100</f>
        <v>4.1528608284874924</v>
      </c>
      <c r="S23" t="s">
        <v>48</v>
      </c>
      <c r="U23" s="7">
        <v>16000</v>
      </c>
      <c r="V23" t="s">
        <v>45</v>
      </c>
      <c r="W23" s="17" t="s">
        <v>46</v>
      </c>
      <c r="Y23" t="s">
        <v>47</v>
      </c>
      <c r="Z23">
        <v>401</v>
      </c>
      <c r="AA23">
        <v>80</v>
      </c>
    </row>
    <row r="24" spans="1:27" x14ac:dyDescent="0.25">
      <c r="A24" t="s">
        <v>288</v>
      </c>
      <c r="B24" t="s">
        <v>289</v>
      </c>
      <c r="C24" s="17">
        <v>45149</v>
      </c>
      <c r="D24" s="7">
        <v>220000</v>
      </c>
      <c r="E24" t="s">
        <v>41</v>
      </c>
      <c r="F24" t="s">
        <v>42</v>
      </c>
      <c r="G24" s="7">
        <v>220000</v>
      </c>
      <c r="H24" s="7">
        <v>102200</v>
      </c>
      <c r="I24" s="12">
        <f t="shared" si="0"/>
        <v>46.454545454545453</v>
      </c>
      <c r="J24" s="7">
        <v>237762</v>
      </c>
      <c r="K24" s="7">
        <v>16220</v>
      </c>
      <c r="L24" s="7">
        <f t="shared" si="1"/>
        <v>203780</v>
      </c>
      <c r="M24" s="7">
        <v>253480.54412185351</v>
      </c>
      <c r="N24" s="22">
        <f t="shared" si="2"/>
        <v>0.80392757837082207</v>
      </c>
      <c r="O24" s="27">
        <v>1460</v>
      </c>
      <c r="P24" s="32">
        <f t="shared" si="3"/>
        <v>139.57534246575344</v>
      </c>
      <c r="Q24" s="37" t="s">
        <v>43</v>
      </c>
      <c r="R24" s="42">
        <f>ABS(N41-N24)*100</f>
        <v>18.920889074328894</v>
      </c>
      <c r="S24" t="s">
        <v>44</v>
      </c>
      <c r="U24" s="7">
        <v>16220</v>
      </c>
      <c r="V24" t="s">
        <v>45</v>
      </c>
      <c r="W24" s="17" t="s">
        <v>46</v>
      </c>
      <c r="Y24" t="s">
        <v>47</v>
      </c>
      <c r="Z24">
        <v>401</v>
      </c>
      <c r="AA24">
        <v>72</v>
      </c>
    </row>
    <row r="25" spans="1:27" x14ac:dyDescent="0.25">
      <c r="A25" t="s">
        <v>286</v>
      </c>
      <c r="B25" t="s">
        <v>287</v>
      </c>
      <c r="C25" s="17">
        <v>45174</v>
      </c>
      <c r="D25" s="7">
        <v>230000</v>
      </c>
      <c r="E25" t="s">
        <v>41</v>
      </c>
      <c r="F25" t="s">
        <v>42</v>
      </c>
      <c r="G25" s="7">
        <v>230000</v>
      </c>
      <c r="H25" s="7">
        <v>44300</v>
      </c>
      <c r="I25" s="12">
        <f t="shared" si="0"/>
        <v>19.260869565217391</v>
      </c>
      <c r="J25" s="7">
        <v>108560</v>
      </c>
      <c r="K25" s="7">
        <v>24400</v>
      </c>
      <c r="L25" s="7">
        <f t="shared" si="1"/>
        <v>205600</v>
      </c>
      <c r="M25" s="7">
        <v>96292.907564001696</v>
      </c>
      <c r="N25" s="22">
        <f t="shared" si="2"/>
        <v>2.135152060533084</v>
      </c>
      <c r="O25" s="27">
        <v>2246</v>
      </c>
      <c r="P25" s="32">
        <f t="shared" si="3"/>
        <v>91.540516473731074</v>
      </c>
      <c r="Q25" s="37" t="s">
        <v>43</v>
      </c>
      <c r="R25" s="42" t="e">
        <f>ABS(#REF!-N25)*100</f>
        <v>#REF!</v>
      </c>
      <c r="S25" t="s">
        <v>142</v>
      </c>
      <c r="U25" s="7">
        <v>24400</v>
      </c>
      <c r="V25" t="s">
        <v>45</v>
      </c>
      <c r="W25" s="17" t="s">
        <v>46</v>
      </c>
      <c r="Y25" t="s">
        <v>53</v>
      </c>
      <c r="Z25">
        <v>1</v>
      </c>
      <c r="AA25">
        <v>85</v>
      </c>
    </row>
    <row r="26" spans="1:27" x14ac:dyDescent="0.25">
      <c r="A26" t="s">
        <v>155</v>
      </c>
      <c r="B26" t="s">
        <v>156</v>
      </c>
      <c r="C26" s="17">
        <v>45187</v>
      </c>
      <c r="D26" s="7">
        <v>225000</v>
      </c>
      <c r="E26" t="s">
        <v>41</v>
      </c>
      <c r="F26" t="s">
        <v>42</v>
      </c>
      <c r="G26" s="7">
        <v>225000</v>
      </c>
      <c r="H26" s="7">
        <v>47900</v>
      </c>
      <c r="I26" s="12">
        <f t="shared" si="0"/>
        <v>21.288888888888888</v>
      </c>
      <c r="J26" s="7">
        <v>130912</v>
      </c>
      <c r="K26" s="7">
        <v>90075</v>
      </c>
      <c r="L26" s="7">
        <f t="shared" si="1"/>
        <v>134925</v>
      </c>
      <c r="M26" s="7">
        <v>46724.2578125</v>
      </c>
      <c r="N26" s="22">
        <f t="shared" si="2"/>
        <v>2.8876863179173693</v>
      </c>
      <c r="O26" s="27">
        <v>900</v>
      </c>
      <c r="P26" s="32">
        <f t="shared" si="3"/>
        <v>149.91666666666666</v>
      </c>
      <c r="Q26" s="37" t="s">
        <v>43</v>
      </c>
      <c r="R26" s="42">
        <f>ABS(N103-N26)*100</f>
        <v>288.76863179173694</v>
      </c>
      <c r="S26" t="s">
        <v>114</v>
      </c>
      <c r="U26" s="7">
        <v>90075</v>
      </c>
      <c r="V26" t="s">
        <v>45</v>
      </c>
      <c r="W26" s="17" t="s">
        <v>46</v>
      </c>
      <c r="X26" t="s">
        <v>157</v>
      </c>
      <c r="Y26" t="s">
        <v>47</v>
      </c>
      <c r="Z26">
        <v>401</v>
      </c>
      <c r="AA26">
        <v>85</v>
      </c>
    </row>
    <row r="27" spans="1:27" x14ac:dyDescent="0.25">
      <c r="A27" t="s">
        <v>157</v>
      </c>
      <c r="B27" t="s">
        <v>158</v>
      </c>
      <c r="C27" s="17">
        <v>45187</v>
      </c>
      <c r="D27" s="7">
        <v>225000</v>
      </c>
      <c r="E27" t="s">
        <v>41</v>
      </c>
      <c r="F27" t="s">
        <v>42</v>
      </c>
      <c r="G27" s="7">
        <v>225000</v>
      </c>
      <c r="H27" s="7">
        <v>47900</v>
      </c>
      <c r="I27" s="12">
        <f t="shared" si="0"/>
        <v>21.288888888888888</v>
      </c>
      <c r="J27" s="7">
        <v>130912</v>
      </c>
      <c r="K27" s="7">
        <v>90075</v>
      </c>
      <c r="L27" s="7">
        <f t="shared" si="1"/>
        <v>134925</v>
      </c>
      <c r="M27" s="7">
        <v>46724.2578125</v>
      </c>
      <c r="N27" s="22">
        <f t="shared" si="2"/>
        <v>2.8876863179173693</v>
      </c>
      <c r="O27" s="27">
        <v>900</v>
      </c>
      <c r="P27" s="32">
        <f t="shared" si="3"/>
        <v>149.91666666666666</v>
      </c>
      <c r="Q27" s="37" t="s">
        <v>43</v>
      </c>
      <c r="R27" s="42">
        <f>ABS(N103-N27)*100</f>
        <v>288.76863179173694</v>
      </c>
      <c r="U27" s="7">
        <v>90075</v>
      </c>
      <c r="V27" t="s">
        <v>45</v>
      </c>
      <c r="W27" s="17" t="s">
        <v>46</v>
      </c>
      <c r="X27" t="s">
        <v>155</v>
      </c>
      <c r="Y27" t="s">
        <v>53</v>
      </c>
      <c r="Z27">
        <v>101</v>
      </c>
      <c r="AA27">
        <v>0</v>
      </c>
    </row>
    <row r="28" spans="1:27" x14ac:dyDescent="0.25">
      <c r="A28" t="s">
        <v>305</v>
      </c>
      <c r="B28" t="s">
        <v>306</v>
      </c>
      <c r="C28" s="17">
        <v>45198</v>
      </c>
      <c r="D28" s="7">
        <v>182000</v>
      </c>
      <c r="E28" t="s">
        <v>41</v>
      </c>
      <c r="F28" t="s">
        <v>42</v>
      </c>
      <c r="G28" s="7">
        <v>182000</v>
      </c>
      <c r="H28" s="7">
        <v>93100</v>
      </c>
      <c r="I28" s="12">
        <f t="shared" si="0"/>
        <v>51.153846153846146</v>
      </c>
      <c r="J28" s="7">
        <v>221641</v>
      </c>
      <c r="K28" s="7">
        <v>34699</v>
      </c>
      <c r="L28" s="7">
        <f t="shared" si="1"/>
        <v>147301</v>
      </c>
      <c r="M28" s="7">
        <v>213892.44983552629</v>
      </c>
      <c r="N28" s="22">
        <f t="shared" si="2"/>
        <v>0.68866853464564959</v>
      </c>
      <c r="O28" s="27">
        <v>1552</v>
      </c>
      <c r="P28" s="32">
        <f t="shared" si="3"/>
        <v>94.910438144329902</v>
      </c>
      <c r="Q28" s="37" t="s">
        <v>43</v>
      </c>
      <c r="R28" s="42">
        <f>ABS(N31-N28)*100</f>
        <v>22.791934911005619</v>
      </c>
      <c r="S28" t="s">
        <v>48</v>
      </c>
      <c r="U28" s="7">
        <v>34699</v>
      </c>
      <c r="V28" t="s">
        <v>45</v>
      </c>
      <c r="W28" s="17" t="s">
        <v>46</v>
      </c>
      <c r="Y28" t="s">
        <v>53</v>
      </c>
      <c r="Z28">
        <v>101</v>
      </c>
      <c r="AA28">
        <v>0</v>
      </c>
    </row>
    <row r="29" spans="1:27" x14ac:dyDescent="0.25">
      <c r="A29" t="s">
        <v>276</v>
      </c>
      <c r="B29" t="s">
        <v>277</v>
      </c>
      <c r="C29" s="17">
        <v>45198</v>
      </c>
      <c r="D29" s="7">
        <v>159900</v>
      </c>
      <c r="E29" t="s">
        <v>41</v>
      </c>
      <c r="F29" t="s">
        <v>42</v>
      </c>
      <c r="G29" s="7">
        <v>159900</v>
      </c>
      <c r="H29" s="7">
        <v>41400</v>
      </c>
      <c r="I29" s="12">
        <f t="shared" si="0"/>
        <v>25.891181988742961</v>
      </c>
      <c r="J29" s="7">
        <v>99285</v>
      </c>
      <c r="K29" s="7">
        <v>17100</v>
      </c>
      <c r="L29" s="7">
        <f t="shared" si="1"/>
        <v>142800</v>
      </c>
      <c r="M29" s="7">
        <v>94033.1796875</v>
      </c>
      <c r="N29" s="22">
        <f t="shared" si="2"/>
        <v>1.518612903174885</v>
      </c>
      <c r="O29" s="27">
        <v>1480</v>
      </c>
      <c r="P29" s="32">
        <f t="shared" si="3"/>
        <v>96.486486486486484</v>
      </c>
      <c r="Q29" s="37" t="s">
        <v>43</v>
      </c>
      <c r="R29" s="42" t="e">
        <f>ABS(#REF!-N29)*100</f>
        <v>#REF!</v>
      </c>
      <c r="S29" t="s">
        <v>48</v>
      </c>
      <c r="U29" s="7">
        <v>17100</v>
      </c>
      <c r="V29" t="s">
        <v>45</v>
      </c>
      <c r="W29" s="17" t="s">
        <v>46</v>
      </c>
      <c r="Y29" t="s">
        <v>53</v>
      </c>
      <c r="Z29">
        <v>101</v>
      </c>
      <c r="AA29">
        <v>0</v>
      </c>
    </row>
    <row r="30" spans="1:27" x14ac:dyDescent="0.25">
      <c r="A30" t="s">
        <v>88</v>
      </c>
      <c r="B30" t="s">
        <v>89</v>
      </c>
      <c r="C30" s="17">
        <v>45211</v>
      </c>
      <c r="D30" s="7">
        <v>135000</v>
      </c>
      <c r="E30" t="s">
        <v>41</v>
      </c>
      <c r="F30" t="s">
        <v>42</v>
      </c>
      <c r="G30" s="7">
        <v>135000</v>
      </c>
      <c r="H30" s="7">
        <v>74100</v>
      </c>
      <c r="I30" s="12">
        <f t="shared" si="0"/>
        <v>54.888888888888886</v>
      </c>
      <c r="J30" s="7">
        <v>172557</v>
      </c>
      <c r="K30" s="7">
        <v>12750</v>
      </c>
      <c r="L30" s="7">
        <f t="shared" si="1"/>
        <v>122250</v>
      </c>
      <c r="M30" s="7">
        <v>182845.53125</v>
      </c>
      <c r="N30" s="22">
        <f t="shared" si="2"/>
        <v>0.66859714407157544</v>
      </c>
      <c r="O30" s="27">
        <v>936</v>
      </c>
      <c r="P30" s="32">
        <f t="shared" si="3"/>
        <v>130.60897435897436</v>
      </c>
      <c r="Q30" s="37" t="s">
        <v>43</v>
      </c>
      <c r="R30" s="42">
        <f>ABS(N150-N30)*100</f>
        <v>66.85971440715754</v>
      </c>
      <c r="S30" t="s">
        <v>44</v>
      </c>
      <c r="U30" s="7">
        <v>12750</v>
      </c>
      <c r="V30" t="s">
        <v>45</v>
      </c>
      <c r="W30" s="17" t="s">
        <v>46</v>
      </c>
      <c r="Y30" t="s">
        <v>47</v>
      </c>
      <c r="Z30">
        <v>401</v>
      </c>
      <c r="AA30">
        <v>72</v>
      </c>
    </row>
    <row r="31" spans="1:27" x14ac:dyDescent="0.25">
      <c r="A31" t="s">
        <v>219</v>
      </c>
      <c r="B31" t="s">
        <v>220</v>
      </c>
      <c r="C31" s="17">
        <v>45212</v>
      </c>
      <c r="D31" s="7">
        <v>433000</v>
      </c>
      <c r="E31" t="s">
        <v>41</v>
      </c>
      <c r="F31" t="s">
        <v>42</v>
      </c>
      <c r="G31" s="7">
        <v>433000</v>
      </c>
      <c r="H31" s="7">
        <v>177200</v>
      </c>
      <c r="I31" s="12">
        <f t="shared" si="0"/>
        <v>40.92378752886836</v>
      </c>
      <c r="J31" s="7">
        <v>414705</v>
      </c>
      <c r="K31" s="7">
        <v>39250</v>
      </c>
      <c r="L31" s="7">
        <f t="shared" si="1"/>
        <v>393750</v>
      </c>
      <c r="M31" s="7">
        <v>429582.375</v>
      </c>
      <c r="N31" s="22">
        <f t="shared" si="2"/>
        <v>0.91658788375570577</v>
      </c>
      <c r="O31" s="27">
        <v>3328</v>
      </c>
      <c r="P31" s="32">
        <f t="shared" si="3"/>
        <v>118.31430288461539</v>
      </c>
      <c r="Q31" s="37" t="s">
        <v>43</v>
      </c>
      <c r="R31" s="42" t="e">
        <f>ABS(#REF!-N31)*100</f>
        <v>#REF!</v>
      </c>
      <c r="S31" t="s">
        <v>44</v>
      </c>
      <c r="U31" s="7">
        <v>39250</v>
      </c>
      <c r="V31" t="s">
        <v>45</v>
      </c>
      <c r="W31" s="17" t="s">
        <v>46</v>
      </c>
      <c r="Y31" t="s">
        <v>47</v>
      </c>
      <c r="Z31">
        <v>401</v>
      </c>
      <c r="AA31">
        <v>75</v>
      </c>
    </row>
    <row r="32" spans="1:27" x14ac:dyDescent="0.25">
      <c r="A32" t="s">
        <v>272</v>
      </c>
      <c r="B32" t="s">
        <v>273</v>
      </c>
      <c r="C32" s="17">
        <v>45217</v>
      </c>
      <c r="D32" s="7">
        <v>155000</v>
      </c>
      <c r="E32" t="s">
        <v>41</v>
      </c>
      <c r="F32" t="s">
        <v>42</v>
      </c>
      <c r="G32" s="7">
        <v>155000</v>
      </c>
      <c r="H32" s="7">
        <v>82900</v>
      </c>
      <c r="I32" s="12">
        <f t="shared" si="0"/>
        <v>53.483870967741929</v>
      </c>
      <c r="J32" s="7">
        <v>196524</v>
      </c>
      <c r="K32" s="7">
        <v>27500</v>
      </c>
      <c r="L32" s="7">
        <f t="shared" si="1"/>
        <v>127500</v>
      </c>
      <c r="M32" s="7">
        <v>193391.30352545771</v>
      </c>
      <c r="N32" s="22">
        <f t="shared" si="2"/>
        <v>0.65928507474595988</v>
      </c>
      <c r="O32" s="27">
        <v>1764</v>
      </c>
      <c r="P32" s="32">
        <f t="shared" si="3"/>
        <v>72.278911564625844</v>
      </c>
      <c r="Q32" s="37" t="s">
        <v>43</v>
      </c>
      <c r="R32" s="42">
        <f>ABS(N64-N32)*100</f>
        <v>65.928507474595989</v>
      </c>
      <c r="S32" t="s">
        <v>142</v>
      </c>
      <c r="U32" s="7">
        <v>27500</v>
      </c>
      <c r="V32" t="s">
        <v>45</v>
      </c>
      <c r="W32" s="17" t="s">
        <v>46</v>
      </c>
      <c r="Y32" t="s">
        <v>53</v>
      </c>
      <c r="Z32">
        <v>101</v>
      </c>
      <c r="AA32">
        <v>79</v>
      </c>
    </row>
    <row r="33" spans="1:39" x14ac:dyDescent="0.25">
      <c r="A33" t="s">
        <v>230</v>
      </c>
      <c r="B33" t="s">
        <v>231</v>
      </c>
      <c r="C33" s="17">
        <v>45236</v>
      </c>
      <c r="D33" s="7">
        <v>240000</v>
      </c>
      <c r="E33" t="s">
        <v>41</v>
      </c>
      <c r="F33" t="s">
        <v>42</v>
      </c>
      <c r="G33" s="7">
        <v>240000</v>
      </c>
      <c r="H33" s="7">
        <v>90500</v>
      </c>
      <c r="I33" s="12">
        <f t="shared" si="0"/>
        <v>37.708333333333336</v>
      </c>
      <c r="J33" s="7">
        <v>210837</v>
      </c>
      <c r="K33" s="7">
        <v>20547</v>
      </c>
      <c r="L33" s="7">
        <f t="shared" si="1"/>
        <v>219453</v>
      </c>
      <c r="M33" s="7">
        <v>217723.109375</v>
      </c>
      <c r="N33" s="22">
        <f t="shared" si="2"/>
        <v>1.0079453698321958</v>
      </c>
      <c r="O33" s="27">
        <v>1740</v>
      </c>
      <c r="P33" s="32">
        <f t="shared" si="3"/>
        <v>126.12241379310345</v>
      </c>
      <c r="Q33" s="37" t="s">
        <v>43</v>
      </c>
      <c r="R33" s="42" t="e">
        <f>ABS(#REF!-N33)*100</f>
        <v>#REF!</v>
      </c>
      <c r="S33" t="s">
        <v>232</v>
      </c>
      <c r="U33" s="7">
        <v>16000</v>
      </c>
      <c r="V33" t="s">
        <v>45</v>
      </c>
      <c r="W33" s="17" t="s">
        <v>46</v>
      </c>
      <c r="Y33" t="s">
        <v>53</v>
      </c>
      <c r="Z33">
        <v>101</v>
      </c>
      <c r="AA33">
        <v>65</v>
      </c>
    </row>
    <row r="34" spans="1:39" x14ac:dyDescent="0.25">
      <c r="A34" t="s">
        <v>252</v>
      </c>
      <c r="B34" t="s">
        <v>253</v>
      </c>
      <c r="C34" s="17">
        <v>45250</v>
      </c>
      <c r="D34" s="7">
        <v>43000</v>
      </c>
      <c r="E34" t="s">
        <v>41</v>
      </c>
      <c r="F34" t="s">
        <v>42</v>
      </c>
      <c r="G34" s="7">
        <v>43000</v>
      </c>
      <c r="H34" s="7">
        <v>22400</v>
      </c>
      <c r="I34" s="12">
        <f t="shared" si="0"/>
        <v>52.093023255813954</v>
      </c>
      <c r="J34" s="7">
        <v>59469</v>
      </c>
      <c r="K34" s="7">
        <v>35625</v>
      </c>
      <c r="L34" s="7">
        <f t="shared" si="1"/>
        <v>7375</v>
      </c>
      <c r="M34" s="7">
        <v>27281.46484375</v>
      </c>
      <c r="N34" s="22">
        <f t="shared" si="2"/>
        <v>0.27033005897003959</v>
      </c>
      <c r="O34" s="27">
        <v>672</v>
      </c>
      <c r="P34" s="32">
        <f t="shared" si="3"/>
        <v>10.974702380952381</v>
      </c>
      <c r="Q34" s="37" t="s">
        <v>43</v>
      </c>
      <c r="R34" s="42">
        <f>ABS(N85-N34)*100</f>
        <v>27.03300589700396</v>
      </c>
      <c r="S34" t="s">
        <v>67</v>
      </c>
      <c r="U34" s="7">
        <v>34875</v>
      </c>
      <c r="V34" t="s">
        <v>45</v>
      </c>
      <c r="W34" s="17" t="s">
        <v>46</v>
      </c>
      <c r="Y34" t="s">
        <v>53</v>
      </c>
      <c r="Z34">
        <v>101</v>
      </c>
      <c r="AA34">
        <v>53</v>
      </c>
    </row>
    <row r="35" spans="1:39" x14ac:dyDescent="0.25">
      <c r="A35" t="s">
        <v>65</v>
      </c>
      <c r="B35" t="s">
        <v>66</v>
      </c>
      <c r="C35" s="17">
        <v>45259</v>
      </c>
      <c r="D35" s="7">
        <v>130000</v>
      </c>
      <c r="E35" t="s">
        <v>41</v>
      </c>
      <c r="F35" t="s">
        <v>42</v>
      </c>
      <c r="G35" s="7">
        <v>130000</v>
      </c>
      <c r="H35" s="7">
        <v>45000</v>
      </c>
      <c r="I35" s="12">
        <f t="shared" si="0"/>
        <v>34.615384615384613</v>
      </c>
      <c r="J35" s="7">
        <v>113348</v>
      </c>
      <c r="K35" s="7">
        <v>45000</v>
      </c>
      <c r="L35" s="7">
        <f t="shared" si="1"/>
        <v>85000</v>
      </c>
      <c r="M35" s="7">
        <v>78201.371227831798</v>
      </c>
      <c r="N35" s="22">
        <f t="shared" si="2"/>
        <v>1.08693746241816</v>
      </c>
      <c r="O35" s="27">
        <v>1440</v>
      </c>
      <c r="P35" s="32">
        <f t="shared" si="3"/>
        <v>59.027777777777779</v>
      </c>
      <c r="Q35" s="37" t="s">
        <v>43</v>
      </c>
      <c r="R35" s="42">
        <f>ABS(N165-N35)*100</f>
        <v>108.693746241816</v>
      </c>
      <c r="S35" t="s">
        <v>67</v>
      </c>
      <c r="U35" s="7">
        <v>45000</v>
      </c>
      <c r="V35" t="s">
        <v>45</v>
      </c>
      <c r="W35" s="17" t="s">
        <v>46</v>
      </c>
      <c r="Y35" t="s">
        <v>47</v>
      </c>
      <c r="Z35">
        <v>401</v>
      </c>
      <c r="AA35">
        <v>49</v>
      </c>
    </row>
    <row r="36" spans="1:39" x14ac:dyDescent="0.25">
      <c r="A36" t="s">
        <v>274</v>
      </c>
      <c r="B36" t="s">
        <v>275</v>
      </c>
      <c r="C36" s="17">
        <v>45275</v>
      </c>
      <c r="D36" s="7">
        <v>70000</v>
      </c>
      <c r="E36" t="s">
        <v>41</v>
      </c>
      <c r="F36" t="s">
        <v>42</v>
      </c>
      <c r="G36" s="7">
        <v>70000</v>
      </c>
      <c r="H36" s="7">
        <v>30100</v>
      </c>
      <c r="I36" s="12">
        <f t="shared" si="0"/>
        <v>43</v>
      </c>
      <c r="J36" s="7">
        <v>82766</v>
      </c>
      <c r="K36" s="7">
        <v>58550</v>
      </c>
      <c r="L36" s="7">
        <f t="shared" si="1"/>
        <v>11450</v>
      </c>
      <c r="M36" s="7">
        <v>27707.093066182781</v>
      </c>
      <c r="N36" s="22">
        <f t="shared" si="2"/>
        <v>0.41325158047615684</v>
      </c>
      <c r="O36" s="27">
        <v>1216</v>
      </c>
      <c r="P36" s="32">
        <f t="shared" si="3"/>
        <v>9.4161184210526319</v>
      </c>
      <c r="Q36" s="37" t="s">
        <v>43</v>
      </c>
      <c r="R36" s="42">
        <f>ABS(N67-N36)*100</f>
        <v>41.325158047615687</v>
      </c>
      <c r="S36" t="s">
        <v>44</v>
      </c>
      <c r="U36" s="7">
        <v>57750</v>
      </c>
      <c r="V36" t="s">
        <v>45</v>
      </c>
      <c r="W36" s="17" t="s">
        <v>46</v>
      </c>
      <c r="Y36" t="s">
        <v>47</v>
      </c>
      <c r="Z36">
        <v>401</v>
      </c>
      <c r="AA36">
        <v>75</v>
      </c>
    </row>
    <row r="37" spans="1:39" x14ac:dyDescent="0.25">
      <c r="A37" t="s">
        <v>270</v>
      </c>
      <c r="B37" t="s">
        <v>271</v>
      </c>
      <c r="C37" s="17">
        <v>45322</v>
      </c>
      <c r="D37" s="7">
        <v>450000</v>
      </c>
      <c r="E37" t="s">
        <v>41</v>
      </c>
      <c r="F37" t="s">
        <v>42</v>
      </c>
      <c r="G37" s="7">
        <v>450000</v>
      </c>
      <c r="H37" s="7">
        <v>193700</v>
      </c>
      <c r="I37" s="12">
        <f t="shared" si="0"/>
        <v>43.044444444444444</v>
      </c>
      <c r="J37" s="7">
        <v>441986</v>
      </c>
      <c r="K37" s="7">
        <v>165960</v>
      </c>
      <c r="L37" s="7">
        <f t="shared" si="1"/>
        <v>284040</v>
      </c>
      <c r="M37" s="7">
        <v>307036.70394187991</v>
      </c>
      <c r="N37" s="22">
        <f t="shared" si="2"/>
        <v>0.92510112424137725</v>
      </c>
      <c r="O37" s="27">
        <v>2680</v>
      </c>
      <c r="P37" s="32">
        <f t="shared" si="3"/>
        <v>105.98507462686567</v>
      </c>
      <c r="Q37" s="37" t="s">
        <v>43</v>
      </c>
      <c r="R37" s="42" t="e">
        <f>ABS(#REF!-N37)*100</f>
        <v>#REF!</v>
      </c>
      <c r="S37" t="s">
        <v>98</v>
      </c>
      <c r="U37" s="7">
        <v>165660</v>
      </c>
      <c r="V37" t="s">
        <v>45</v>
      </c>
      <c r="W37" s="17" t="s">
        <v>46</v>
      </c>
      <c r="Y37" t="s">
        <v>53</v>
      </c>
      <c r="Z37">
        <v>101</v>
      </c>
      <c r="AA37">
        <v>79</v>
      </c>
    </row>
    <row r="38" spans="1:39" x14ac:dyDescent="0.25">
      <c r="A38" t="s">
        <v>208</v>
      </c>
      <c r="B38" t="s">
        <v>209</v>
      </c>
      <c r="C38" s="17">
        <v>45331</v>
      </c>
      <c r="D38" s="7">
        <v>139900</v>
      </c>
      <c r="E38" t="s">
        <v>41</v>
      </c>
      <c r="F38" t="s">
        <v>42</v>
      </c>
      <c r="G38" s="7">
        <v>139900</v>
      </c>
      <c r="H38" s="7">
        <v>65000</v>
      </c>
      <c r="I38" s="12">
        <f t="shared" si="0"/>
        <v>46.461758398856325</v>
      </c>
      <c r="J38" s="7">
        <v>156620</v>
      </c>
      <c r="K38" s="7">
        <v>17746</v>
      </c>
      <c r="L38" s="7">
        <f t="shared" si="1"/>
        <v>122154</v>
      </c>
      <c r="M38" s="7">
        <v>154476.078125</v>
      </c>
      <c r="N38" s="22">
        <f t="shared" si="2"/>
        <v>0.7907632138430819</v>
      </c>
      <c r="O38" s="27">
        <v>1414</v>
      </c>
      <c r="P38" s="32">
        <f t="shared" si="3"/>
        <v>86.388967468175395</v>
      </c>
      <c r="Q38" s="37" t="s">
        <v>43</v>
      </c>
      <c r="R38" s="42" t="e">
        <f>ABS(#REF!-N38)*100</f>
        <v>#REF!</v>
      </c>
      <c r="S38" t="s">
        <v>44</v>
      </c>
      <c r="U38" s="7">
        <v>16019</v>
      </c>
      <c r="V38" t="s">
        <v>45</v>
      </c>
      <c r="W38" s="17" t="s">
        <v>46</v>
      </c>
      <c r="Y38" t="s">
        <v>47</v>
      </c>
      <c r="Z38">
        <v>401</v>
      </c>
      <c r="AA38">
        <v>84</v>
      </c>
    </row>
    <row r="39" spans="1:39" x14ac:dyDescent="0.25">
      <c r="A39" t="s">
        <v>284</v>
      </c>
      <c r="B39" t="s">
        <v>285</v>
      </c>
      <c r="C39" s="17">
        <v>45338</v>
      </c>
      <c r="D39" s="7">
        <v>90000</v>
      </c>
      <c r="E39" t="s">
        <v>168</v>
      </c>
      <c r="F39" t="s">
        <v>42</v>
      </c>
      <c r="G39" s="7">
        <v>90000</v>
      </c>
      <c r="H39" s="7">
        <v>43400</v>
      </c>
      <c r="I39" s="12">
        <f t="shared" si="0"/>
        <v>48.222222222222221</v>
      </c>
      <c r="J39" s="7">
        <v>105079</v>
      </c>
      <c r="K39" s="7">
        <v>12945</v>
      </c>
      <c r="L39" s="7">
        <f t="shared" si="1"/>
        <v>77055</v>
      </c>
      <c r="M39" s="7">
        <v>102484.98328003337</v>
      </c>
      <c r="N39" s="22">
        <f t="shared" si="2"/>
        <v>0.75186624941385183</v>
      </c>
      <c r="O39" s="27">
        <v>1190</v>
      </c>
      <c r="P39" s="32">
        <f t="shared" si="3"/>
        <v>64.752100840336141</v>
      </c>
      <c r="Q39" s="37" t="s">
        <v>43</v>
      </c>
      <c r="R39" s="42">
        <f>ABS(N64-N39)*100</f>
        <v>75.186624941385176</v>
      </c>
      <c r="S39" t="s">
        <v>114</v>
      </c>
      <c r="U39" s="7">
        <v>12945</v>
      </c>
      <c r="V39" t="s">
        <v>45</v>
      </c>
      <c r="W39" s="17" t="s">
        <v>46</v>
      </c>
      <c r="Y39" t="s">
        <v>47</v>
      </c>
      <c r="Z39">
        <v>401</v>
      </c>
      <c r="AA39">
        <v>48</v>
      </c>
    </row>
    <row r="40" spans="1:39" x14ac:dyDescent="0.25">
      <c r="A40" t="s">
        <v>243</v>
      </c>
      <c r="B40" t="s">
        <v>244</v>
      </c>
      <c r="C40" s="17">
        <v>45343</v>
      </c>
      <c r="D40" s="7">
        <v>300000</v>
      </c>
      <c r="E40" t="s">
        <v>41</v>
      </c>
      <c r="F40" t="s">
        <v>42</v>
      </c>
      <c r="G40" s="7">
        <v>300000</v>
      </c>
      <c r="H40" s="7">
        <v>159300</v>
      </c>
      <c r="I40" s="12">
        <f t="shared" si="0"/>
        <v>53.1</v>
      </c>
      <c r="J40" s="7">
        <v>364673</v>
      </c>
      <c r="K40" s="7">
        <v>158213</v>
      </c>
      <c r="L40" s="7">
        <f t="shared" si="1"/>
        <v>141787</v>
      </c>
      <c r="M40" s="7">
        <v>229655.1669563404</v>
      </c>
      <c r="N40" s="22">
        <f t="shared" si="2"/>
        <v>0.61739085551232142</v>
      </c>
      <c r="O40" s="27">
        <v>1525</v>
      </c>
      <c r="P40" s="32">
        <f t="shared" si="3"/>
        <v>92.975081967213114</v>
      </c>
      <c r="Q40" s="37" t="s">
        <v>43</v>
      </c>
      <c r="R40" s="42">
        <f>ABS(N96-N40)*100</f>
        <v>61.739085551232144</v>
      </c>
      <c r="S40" t="s">
        <v>44</v>
      </c>
      <c r="U40" s="7">
        <v>158213</v>
      </c>
      <c r="V40" t="s">
        <v>45</v>
      </c>
      <c r="W40" s="17" t="s">
        <v>46</v>
      </c>
      <c r="X40" t="s">
        <v>242</v>
      </c>
      <c r="Y40" t="s">
        <v>47</v>
      </c>
      <c r="Z40">
        <v>401</v>
      </c>
      <c r="AA40">
        <v>48</v>
      </c>
    </row>
    <row r="41" spans="1:39" x14ac:dyDescent="0.25">
      <c r="A41" t="s">
        <v>236</v>
      </c>
      <c r="B41" t="s">
        <v>237</v>
      </c>
      <c r="C41" s="17">
        <v>45343</v>
      </c>
      <c r="D41" s="7">
        <v>230000</v>
      </c>
      <c r="E41" t="s">
        <v>41</v>
      </c>
      <c r="F41" t="s">
        <v>42</v>
      </c>
      <c r="G41" s="7">
        <v>230000</v>
      </c>
      <c r="H41" s="7">
        <v>91500</v>
      </c>
      <c r="I41" s="12">
        <f t="shared" si="0"/>
        <v>39.782608695652172</v>
      </c>
      <c r="J41" s="7">
        <v>226638</v>
      </c>
      <c r="K41" s="7">
        <v>194531</v>
      </c>
      <c r="L41" s="7">
        <f t="shared" si="1"/>
        <v>35469</v>
      </c>
      <c r="M41" s="7">
        <v>35714.125</v>
      </c>
      <c r="N41" s="22">
        <f t="shared" si="2"/>
        <v>0.99313646911411102</v>
      </c>
      <c r="O41" s="27">
        <v>864</v>
      </c>
      <c r="P41" s="32">
        <f t="shared" si="3"/>
        <v>41.052083333333336</v>
      </c>
      <c r="Q41" s="37" t="s">
        <v>43</v>
      </c>
      <c r="R41" s="42" t="e">
        <f>ABS(#REF!-N41)*100</f>
        <v>#REF!</v>
      </c>
      <c r="S41" t="s">
        <v>67</v>
      </c>
      <c r="U41" s="7">
        <v>193781</v>
      </c>
      <c r="V41" t="s">
        <v>45</v>
      </c>
      <c r="W41" s="17" t="s">
        <v>46</v>
      </c>
      <c r="X41" t="s">
        <v>238</v>
      </c>
      <c r="Y41" t="s">
        <v>53</v>
      </c>
      <c r="Z41">
        <v>401</v>
      </c>
      <c r="AA41">
        <v>37</v>
      </c>
    </row>
    <row r="42" spans="1:39" x14ac:dyDescent="0.25">
      <c r="A42" t="s">
        <v>239</v>
      </c>
      <c r="B42" t="s">
        <v>240</v>
      </c>
      <c r="C42" s="17">
        <v>45343</v>
      </c>
      <c r="D42" s="7">
        <v>230000</v>
      </c>
      <c r="E42" t="s">
        <v>41</v>
      </c>
      <c r="F42" t="s">
        <v>42</v>
      </c>
      <c r="G42" s="7">
        <v>230000</v>
      </c>
      <c r="H42" s="7">
        <v>91500</v>
      </c>
      <c r="I42" s="12">
        <f t="shared" si="0"/>
        <v>39.782608695652172</v>
      </c>
      <c r="J42" s="7">
        <v>226638</v>
      </c>
      <c r="K42" s="7">
        <v>194531</v>
      </c>
      <c r="L42" s="7">
        <f t="shared" si="1"/>
        <v>35469</v>
      </c>
      <c r="M42" s="7">
        <v>35714.125</v>
      </c>
      <c r="N42" s="22">
        <f t="shared" si="2"/>
        <v>0.99313646911411102</v>
      </c>
      <c r="O42" s="27">
        <v>864</v>
      </c>
      <c r="P42" s="32">
        <f t="shared" si="3"/>
        <v>41.052083333333336</v>
      </c>
      <c r="Q42" s="37" t="s">
        <v>43</v>
      </c>
      <c r="R42" s="42" t="e">
        <f>ABS(#REF!-N42)*100</f>
        <v>#REF!</v>
      </c>
      <c r="S42" t="s">
        <v>67</v>
      </c>
      <c r="U42" s="7">
        <v>193781</v>
      </c>
      <c r="V42" t="s">
        <v>45</v>
      </c>
      <c r="W42" s="17" t="s">
        <v>46</v>
      </c>
      <c r="X42" t="s">
        <v>241</v>
      </c>
      <c r="Y42" t="s">
        <v>47</v>
      </c>
      <c r="Z42">
        <v>401</v>
      </c>
      <c r="AA42">
        <v>74</v>
      </c>
    </row>
    <row r="43" spans="1:39" ht="15.75" thickBot="1" x14ac:dyDescent="0.3">
      <c r="A43" t="s">
        <v>245</v>
      </c>
      <c r="B43" t="s">
        <v>246</v>
      </c>
      <c r="C43" s="17">
        <v>45343</v>
      </c>
      <c r="D43" s="7">
        <v>230000</v>
      </c>
      <c r="E43" t="s">
        <v>41</v>
      </c>
      <c r="F43" t="s">
        <v>42</v>
      </c>
      <c r="G43" s="7">
        <v>230000</v>
      </c>
      <c r="H43" s="7">
        <v>91500</v>
      </c>
      <c r="I43" s="12">
        <f t="shared" si="0"/>
        <v>39.782608695652172</v>
      </c>
      <c r="J43" s="7">
        <v>226638</v>
      </c>
      <c r="K43" s="7">
        <v>194531</v>
      </c>
      <c r="L43" s="7">
        <f t="shared" si="1"/>
        <v>35469</v>
      </c>
      <c r="M43" s="7">
        <v>35714.125</v>
      </c>
      <c r="N43" s="22">
        <f t="shared" si="2"/>
        <v>0.99313646911411102</v>
      </c>
      <c r="O43" s="27">
        <v>864</v>
      </c>
      <c r="P43" s="32">
        <f t="shared" si="3"/>
        <v>41.052083333333336</v>
      </c>
      <c r="Q43" s="37" t="s">
        <v>43</v>
      </c>
      <c r="R43" s="42" t="e">
        <f>ABS(#REF!-N43)*100</f>
        <v>#REF!</v>
      </c>
      <c r="S43" t="s">
        <v>67</v>
      </c>
      <c r="U43" s="7">
        <v>193781</v>
      </c>
      <c r="V43" t="s">
        <v>45</v>
      </c>
      <c r="W43" s="17" t="s">
        <v>46</v>
      </c>
      <c r="X43" t="s">
        <v>247</v>
      </c>
      <c r="Y43" t="s">
        <v>47</v>
      </c>
      <c r="Z43">
        <v>401</v>
      </c>
      <c r="AA43">
        <v>48</v>
      </c>
    </row>
    <row r="44" spans="1:39" ht="15.75" thickTop="1" x14ac:dyDescent="0.25">
      <c r="A44" s="3"/>
      <c r="B44" s="3"/>
      <c r="C44" s="18" t="s">
        <v>307</v>
      </c>
      <c r="D44" s="8">
        <f>+SUM(D3:D43)</f>
        <v>8453048</v>
      </c>
      <c r="E44" s="3"/>
      <c r="F44" s="3"/>
      <c r="G44" s="8">
        <f>+SUM(G3:G43)</f>
        <v>8453048</v>
      </c>
      <c r="H44" s="8">
        <f>+SUM(H3:H43)</f>
        <v>3165000</v>
      </c>
      <c r="I44" s="13"/>
      <c r="J44" s="8">
        <f>+SUM(J3:J43)</f>
        <v>8431137</v>
      </c>
      <c r="K44" s="8"/>
      <c r="L44" s="8">
        <f>+SUM(L3:L43)</f>
        <v>5931319</v>
      </c>
      <c r="M44" s="8">
        <f>+SUM(M3:M43)</f>
        <v>6735569.9135273313</v>
      </c>
      <c r="N44" s="23"/>
      <c r="O44" s="28"/>
      <c r="P44" s="33">
        <f>AVERAGE(P3:P43)</f>
        <v>96.296409281959058</v>
      </c>
      <c r="Q44" s="38"/>
      <c r="R44" s="43">
        <f>ABS(N46-N45)*100</f>
        <v>11.951582043858721</v>
      </c>
      <c r="S44" s="3"/>
      <c r="T44" s="3"/>
      <c r="U44" s="8"/>
      <c r="V44" s="3"/>
      <c r="W44" s="18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</row>
    <row r="45" spans="1:39" x14ac:dyDescent="0.25">
      <c r="A45" s="4"/>
      <c r="B45" s="4"/>
      <c r="C45" s="19"/>
      <c r="D45" s="9"/>
      <c r="E45" s="4"/>
      <c r="F45" s="4"/>
      <c r="G45" s="9"/>
      <c r="H45" s="9" t="s">
        <v>308</v>
      </c>
      <c r="I45" s="14">
        <f>H44/G44*100</f>
        <v>37.442115554058134</v>
      </c>
      <c r="J45" s="9"/>
      <c r="K45" s="9"/>
      <c r="L45" s="9"/>
      <c r="M45" s="9" t="s">
        <v>309</v>
      </c>
      <c r="N45" s="24">
        <f>L44/M44</f>
        <v>0.88059645674345688</v>
      </c>
      <c r="O45" s="29"/>
      <c r="P45" s="34"/>
      <c r="Q45" s="39"/>
      <c r="R45" s="44"/>
      <c r="S45" s="4"/>
      <c r="T45" s="4"/>
      <c r="U45" s="9"/>
      <c r="V45" s="4"/>
      <c r="W45" s="19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</row>
    <row r="46" spans="1:39" x14ac:dyDescent="0.25">
      <c r="A46" s="5"/>
      <c r="B46" s="5"/>
      <c r="C46" s="20"/>
      <c r="D46" s="10"/>
      <c r="E46" s="5"/>
      <c r="F46" s="5"/>
      <c r="G46" s="10"/>
      <c r="H46" s="10" t="s">
        <v>311</v>
      </c>
      <c r="I46" s="15">
        <f>STDEV(I3:I43)</f>
        <v>14.979380035011467</v>
      </c>
      <c r="J46" s="10"/>
      <c r="K46" s="10"/>
      <c r="L46" s="10"/>
      <c r="M46" s="10" t="s">
        <v>312</v>
      </c>
      <c r="N46" s="47">
        <f>AVERAGE(N3:N43)</f>
        <v>1.0001122771820441</v>
      </c>
      <c r="O46" s="30"/>
      <c r="P46" s="35"/>
      <c r="Q46" s="46"/>
      <c r="R46" s="45"/>
      <c r="S46" s="5">
        <f>+(Q46/N46)</f>
        <v>0</v>
      </c>
      <c r="T46" s="5"/>
      <c r="U46" s="10"/>
      <c r="V46" s="5"/>
      <c r="W46" s="20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9" spans="1:27" x14ac:dyDescent="0.25">
      <c r="A49" t="s">
        <v>318</v>
      </c>
    </row>
    <row r="50" spans="1:27" x14ac:dyDescent="0.25">
      <c r="A50" t="s">
        <v>228</v>
      </c>
      <c r="B50" t="s">
        <v>222</v>
      </c>
      <c r="C50" s="17">
        <v>45279</v>
      </c>
      <c r="D50" s="7">
        <v>755000</v>
      </c>
      <c r="E50" t="s">
        <v>41</v>
      </c>
      <c r="F50" t="s">
        <v>42</v>
      </c>
      <c r="G50" s="7">
        <v>755000</v>
      </c>
      <c r="H50" s="7">
        <v>17600</v>
      </c>
      <c r="I50" s="12">
        <f>H50/G50*100</f>
        <v>2.3311258278145695</v>
      </c>
      <c r="J50" s="7">
        <v>42335</v>
      </c>
      <c r="K50" s="7">
        <v>9000</v>
      </c>
      <c r="L50" s="7">
        <f>G50-K50</f>
        <v>746000</v>
      </c>
      <c r="M50" s="7">
        <v>38140.73046875</v>
      </c>
      <c r="N50" s="22">
        <f>L50/M50</f>
        <v>19.559142964270787</v>
      </c>
      <c r="O50" s="27">
        <v>1064</v>
      </c>
      <c r="P50" s="32">
        <f>L50/O50</f>
        <v>701.12781954887214</v>
      </c>
      <c r="Q50" s="37" t="s">
        <v>43</v>
      </c>
      <c r="R50" s="42">
        <f>ABS(N62-N50)*100</f>
        <v>1955.9142964270786</v>
      </c>
      <c r="S50" t="s">
        <v>67</v>
      </c>
      <c r="U50" s="7">
        <v>9000</v>
      </c>
      <c r="V50" t="s">
        <v>45</v>
      </c>
      <c r="W50" s="17" t="s">
        <v>46</v>
      </c>
      <c r="X50" t="s">
        <v>229</v>
      </c>
      <c r="Y50" t="s">
        <v>47</v>
      </c>
      <c r="Z50">
        <v>401</v>
      </c>
      <c r="AA50">
        <v>75</v>
      </c>
    </row>
  </sheetData>
  <sortState xmlns:xlrd2="http://schemas.microsoft.com/office/spreadsheetml/2017/richdata2" ref="A3:X43">
    <sortCondition ref="C3:C43"/>
  </sortState>
  <conditionalFormatting sqref="A3:AM43">
    <cfRule type="expression" dxfId="9" priority="3" stopIfTrue="1">
      <formula>MOD(ROW(),4)&gt;1</formula>
    </cfRule>
    <cfRule type="expression" dxfId="8" priority="4" stopIfTrue="1">
      <formula>MOD(ROW(),4)&lt;2</formula>
    </cfRule>
  </conditionalFormatting>
  <conditionalFormatting sqref="A50:AM50">
    <cfRule type="expression" dxfId="7" priority="1" stopIfTrue="1">
      <formula>MOD(ROW(),4)&gt;1</formula>
    </cfRule>
    <cfRule type="expression" dxfId="6" priority="2" stopIfTrue="1">
      <formula>MOD(ROW(),4)&lt;2</formula>
    </cfRule>
  </conditionalFormatting>
  <pageMargins left="0.7" right="0.7" top="0.75" bottom="0.75" header="0.3" footer="0.3"/>
  <pageSetup scale="5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AG E.C.F. Analysis </vt:lpstr>
      <vt:lpstr>Birchcrest On &amp; Off LK E.C.F </vt:lpstr>
      <vt:lpstr>Cat Lk On Lk E.C.F</vt:lpstr>
      <vt:lpstr>Cat Lk No Lk E.C.F</vt:lpstr>
      <vt:lpstr>Cat Lake E.C.F hills.</vt:lpstr>
      <vt:lpstr>Dayton Commercial</vt:lpstr>
      <vt:lpstr>Harmon Lake &amp; Subs E.C.F</vt:lpstr>
      <vt:lpstr>Lee Hill-Lake Everg</vt:lpstr>
      <vt:lpstr>Res E.C.F.</vt:lpstr>
      <vt:lpstr> Shay Lake on canal</vt:lpstr>
      <vt:lpstr>Shay Lake on lake </vt:lpstr>
      <vt:lpstr> Shay Lake off lake </vt:lpstr>
      <vt:lpstr>' Shay Lake on canal'!Print_Area</vt:lpstr>
      <vt:lpstr>'Cat Lake E.C.F hills.'!Print_Area</vt:lpstr>
      <vt:lpstr>'Lee Hill-Lake Everg'!Print_Area</vt:lpstr>
      <vt:lpstr>'Shay Lake on lake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Fackler</dc:creator>
  <cp:lastModifiedBy>Joan Fackler</cp:lastModifiedBy>
  <cp:lastPrinted>2025-05-20T22:20:20Z</cp:lastPrinted>
  <dcterms:created xsi:type="dcterms:W3CDTF">2025-02-02T19:50:23Z</dcterms:created>
  <dcterms:modified xsi:type="dcterms:W3CDTF">2025-05-20T22:21:55Z</dcterms:modified>
</cp:coreProperties>
</file>